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.Quang\NGAN SACH\CONG KHAI NS\CKQT\2018\"/>
    </mc:Choice>
  </mc:AlternateContent>
  <bookViews>
    <workbookView xWindow="0" yWindow="0" windowWidth="19200" windowHeight="11595"/>
  </bookViews>
  <sheets>
    <sheet name="68" sheetId="1" r:id="rId1"/>
  </sheets>
  <externalReferences>
    <externalReference r:id="rId2"/>
    <externalReference r:id="rId3"/>
    <externalReference r:id="rId4"/>
  </externalReferences>
  <definedNames>
    <definedName name="ADP">#REF!</definedName>
    <definedName name="AKHAC">#REF!</definedName>
    <definedName name="ALTINH">#REF!</definedName>
    <definedName name="Anguon">'[3]Dt 2001'!#REF!</definedName>
    <definedName name="ANN">#REF!</definedName>
    <definedName name="ANQD">#REF!</definedName>
    <definedName name="ANQQH">'[3]Dt 2001'!#REF!</definedName>
    <definedName name="ANSNN">'[3]Dt 2001'!#REF!</definedName>
    <definedName name="ANSNNxnk">'[3]Dt 2001'!#REF!</definedName>
    <definedName name="APC">'[3]Dt 2001'!#REF!</definedName>
    <definedName name="ATW">#REF!</definedName>
    <definedName name="Can_doi">#REF!</definedName>
    <definedName name="DNNN">#REF!</definedName>
    <definedName name="Khac">#REF!</definedName>
    <definedName name="Khong_can_doi">#REF!</definedName>
    <definedName name="NQD">#REF!</definedName>
    <definedName name="NQQH">'[3]Dt 2001'!#REF!</definedName>
    <definedName name="NSNN">'[3]Dt 2001'!#REF!</definedName>
    <definedName name="PC">'[3]Dt 2001'!#REF!</definedName>
    <definedName name="Phan_cap">#REF!</definedName>
    <definedName name="Phi_le_phi">#REF!</definedName>
    <definedName name="_xlnm.Print_Area">#REF!</definedName>
    <definedName name="PRINT_AREA_MI">#REF!</definedName>
    <definedName name="TW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9" i="1" l="1"/>
  <c r="M49" i="1"/>
  <c r="R49" i="1" s="1"/>
  <c r="K49" i="1"/>
  <c r="J49" i="1"/>
  <c r="I49" i="1"/>
  <c r="P49" i="1" s="1"/>
  <c r="H49" i="1"/>
  <c r="F49" i="1"/>
  <c r="N48" i="1"/>
  <c r="M48" i="1"/>
  <c r="R48" i="1" s="1"/>
  <c r="K48" i="1"/>
  <c r="J48" i="1"/>
  <c r="I48" i="1"/>
  <c r="P48" i="1" s="1"/>
  <c r="H48" i="1"/>
  <c r="F48" i="1"/>
  <c r="N47" i="1"/>
  <c r="M47" i="1"/>
  <c r="R47" i="1" s="1"/>
  <c r="K47" i="1"/>
  <c r="J47" i="1"/>
  <c r="I47" i="1" s="1"/>
  <c r="P47" i="1" s="1"/>
  <c r="H47" i="1"/>
  <c r="F47" i="1"/>
  <c r="N46" i="1"/>
  <c r="M46" i="1"/>
  <c r="R46" i="1" s="1"/>
  <c r="K46" i="1"/>
  <c r="J46" i="1" s="1"/>
  <c r="I46" i="1" s="1"/>
  <c r="P46" i="1" s="1"/>
  <c r="H46" i="1"/>
  <c r="F46" i="1"/>
  <c r="N45" i="1"/>
  <c r="M45" i="1"/>
  <c r="R45" i="1" s="1"/>
  <c r="K45" i="1"/>
  <c r="J45" i="1" s="1"/>
  <c r="H45" i="1"/>
  <c r="F45" i="1"/>
  <c r="N44" i="1"/>
  <c r="M44" i="1" s="1"/>
  <c r="K44" i="1"/>
  <c r="J44" i="1"/>
  <c r="H44" i="1"/>
  <c r="F44" i="1"/>
  <c r="N43" i="1"/>
  <c r="M43" i="1" s="1"/>
  <c r="K43" i="1"/>
  <c r="J43" i="1"/>
  <c r="H43" i="1"/>
  <c r="F43" i="1"/>
  <c r="R42" i="1"/>
  <c r="N42" i="1"/>
  <c r="M42" i="1"/>
  <c r="K42" i="1"/>
  <c r="J42" i="1"/>
  <c r="I42" i="1"/>
  <c r="P42" i="1" s="1"/>
  <c r="H42" i="1"/>
  <c r="H41" i="1" s="1"/>
  <c r="F42" i="1"/>
  <c r="F41" i="1" s="1"/>
  <c r="O41" i="1"/>
  <c r="L41" i="1"/>
  <c r="G41" i="1"/>
  <c r="N40" i="1"/>
  <c r="M40" i="1"/>
  <c r="R40" i="1" s="1"/>
  <c r="K40" i="1"/>
  <c r="J40" i="1" s="1"/>
  <c r="I40" i="1" s="1"/>
  <c r="P40" i="1" s="1"/>
  <c r="N39" i="1"/>
  <c r="N32" i="1" s="1"/>
  <c r="M39" i="1"/>
  <c r="R39" i="1" s="1"/>
  <c r="K39" i="1"/>
  <c r="J39" i="1" s="1"/>
  <c r="I39" i="1" s="1"/>
  <c r="P39" i="1" s="1"/>
  <c r="M38" i="1"/>
  <c r="R38" i="1" s="1"/>
  <c r="J38" i="1"/>
  <c r="I38" i="1"/>
  <c r="P38" i="1" s="1"/>
  <c r="R37" i="1"/>
  <c r="N37" i="1"/>
  <c r="M37" i="1"/>
  <c r="K37" i="1"/>
  <c r="J37" i="1"/>
  <c r="I37" i="1"/>
  <c r="P37" i="1" s="1"/>
  <c r="N36" i="1"/>
  <c r="M36" i="1" s="1"/>
  <c r="K36" i="1"/>
  <c r="J36" i="1"/>
  <c r="G36" i="1"/>
  <c r="N35" i="1"/>
  <c r="M35" i="1" s="1"/>
  <c r="K35" i="1"/>
  <c r="J35" i="1"/>
  <c r="H35" i="1"/>
  <c r="G35" i="1"/>
  <c r="R34" i="1"/>
  <c r="N34" i="1"/>
  <c r="M34" i="1"/>
  <c r="K34" i="1"/>
  <c r="J34" i="1"/>
  <c r="I34" i="1"/>
  <c r="P34" i="1" s="1"/>
  <c r="H34" i="1"/>
  <c r="G34" i="1"/>
  <c r="G32" i="1" s="1"/>
  <c r="G31" i="1" s="1"/>
  <c r="N33" i="1"/>
  <c r="M33" i="1"/>
  <c r="R33" i="1" s="1"/>
  <c r="K33" i="1"/>
  <c r="J33" i="1"/>
  <c r="J32" i="1" s="1"/>
  <c r="I33" i="1"/>
  <c r="P33" i="1" s="1"/>
  <c r="H33" i="1"/>
  <c r="H32" i="1" s="1"/>
  <c r="G33" i="1"/>
  <c r="O32" i="1"/>
  <c r="L32" i="1"/>
  <c r="L31" i="1" s="1"/>
  <c r="K32" i="1"/>
  <c r="F32" i="1"/>
  <c r="O31" i="1"/>
  <c r="O18" i="1" s="1"/>
  <c r="E31" i="1"/>
  <c r="D31" i="1"/>
  <c r="C31" i="1"/>
  <c r="M30" i="1"/>
  <c r="J30" i="1"/>
  <c r="I30" i="1"/>
  <c r="C30" i="1"/>
  <c r="C18" i="1" s="1"/>
  <c r="M29" i="1"/>
  <c r="R29" i="1" s="1"/>
  <c r="K29" i="1"/>
  <c r="J29" i="1"/>
  <c r="I29" i="1"/>
  <c r="P29" i="1" s="1"/>
  <c r="R28" i="1"/>
  <c r="P28" i="1"/>
  <c r="M28" i="1"/>
  <c r="J28" i="1"/>
  <c r="I28" i="1"/>
  <c r="M27" i="1"/>
  <c r="R27" i="1" s="1"/>
  <c r="J27" i="1"/>
  <c r="I27" i="1"/>
  <c r="P27" i="1" s="1"/>
  <c r="M26" i="1"/>
  <c r="R26" i="1" s="1"/>
  <c r="I26" i="1"/>
  <c r="P26" i="1" s="1"/>
  <c r="M25" i="1"/>
  <c r="R25" i="1" s="1"/>
  <c r="J25" i="1"/>
  <c r="I25" i="1" s="1"/>
  <c r="P25" i="1" s="1"/>
  <c r="F25" i="1"/>
  <c r="M24" i="1"/>
  <c r="R24" i="1" s="1"/>
  <c r="J24" i="1"/>
  <c r="I24" i="1"/>
  <c r="P24" i="1" s="1"/>
  <c r="R23" i="1"/>
  <c r="M23" i="1"/>
  <c r="J23" i="1"/>
  <c r="I23" i="1"/>
  <c r="P23" i="1" s="1"/>
  <c r="M22" i="1"/>
  <c r="R22" i="1" s="1"/>
  <c r="J22" i="1"/>
  <c r="I22" i="1" s="1"/>
  <c r="P22" i="1" s="1"/>
  <c r="M21" i="1"/>
  <c r="R21" i="1" s="1"/>
  <c r="J21" i="1"/>
  <c r="I21" i="1"/>
  <c r="P21" i="1" s="1"/>
  <c r="R20" i="1"/>
  <c r="P20" i="1"/>
  <c r="M20" i="1"/>
  <c r="J20" i="1"/>
  <c r="I20" i="1"/>
  <c r="M19" i="1"/>
  <c r="M18" i="1" s="1"/>
  <c r="R18" i="1" s="1"/>
  <c r="J19" i="1"/>
  <c r="I19" i="1"/>
  <c r="N18" i="1"/>
  <c r="L18" i="1"/>
  <c r="K18" i="1"/>
  <c r="J18" i="1"/>
  <c r="H18" i="1"/>
  <c r="G18" i="1"/>
  <c r="F18" i="1"/>
  <c r="E18" i="1"/>
  <c r="D18" i="1"/>
  <c r="M17" i="1"/>
  <c r="J17" i="1"/>
  <c r="I17" i="1" s="1"/>
  <c r="P17" i="1" s="1"/>
  <c r="F17" i="1"/>
  <c r="M16" i="1"/>
  <c r="I16" i="1"/>
  <c r="F16" i="1"/>
  <c r="M15" i="1"/>
  <c r="I15" i="1" s="1"/>
  <c r="F15" i="1"/>
  <c r="M14" i="1"/>
  <c r="I14" i="1"/>
  <c r="F14" i="1"/>
  <c r="M13" i="1"/>
  <c r="M11" i="1" s="1"/>
  <c r="M10" i="1" s="1"/>
  <c r="I13" i="1"/>
  <c r="F13" i="1"/>
  <c r="F10" i="1" s="1"/>
  <c r="M12" i="1"/>
  <c r="R12" i="1" s="1"/>
  <c r="J12" i="1"/>
  <c r="I12" i="1"/>
  <c r="P12" i="1" s="1"/>
  <c r="F12" i="1"/>
  <c r="F11" i="1" s="1"/>
  <c r="C12" i="1"/>
  <c r="C10" i="1" s="1"/>
  <c r="C9" i="1" s="1"/>
  <c r="O11" i="1"/>
  <c r="O9" i="1" s="1"/>
  <c r="N11" i="1"/>
  <c r="L11" i="1"/>
  <c r="K11" i="1"/>
  <c r="K10" i="1" s="1"/>
  <c r="J11" i="1"/>
  <c r="J10" i="1" s="1"/>
  <c r="H11" i="1"/>
  <c r="G11" i="1"/>
  <c r="G9" i="1" s="1"/>
  <c r="O10" i="1"/>
  <c r="N10" i="1"/>
  <c r="L10" i="1"/>
  <c r="H10" i="1"/>
  <c r="G10" i="1"/>
  <c r="E10" i="1"/>
  <c r="D10" i="1"/>
  <c r="D9" i="1" s="1"/>
  <c r="T9" i="1"/>
  <c r="E9" i="1"/>
  <c r="R10" i="1" l="1"/>
  <c r="M32" i="1"/>
  <c r="R35" i="1"/>
  <c r="I35" i="1"/>
  <c r="P35" i="1" s="1"/>
  <c r="N31" i="1"/>
  <c r="N9" i="1" s="1"/>
  <c r="R44" i="1"/>
  <c r="I44" i="1"/>
  <c r="P44" i="1" s="1"/>
  <c r="F31" i="1"/>
  <c r="Q10" i="1"/>
  <c r="M41" i="1"/>
  <c r="R41" i="1" s="1"/>
  <c r="R43" i="1"/>
  <c r="I43" i="1"/>
  <c r="P43" i="1" s="1"/>
  <c r="I45" i="1"/>
  <c r="P45" i="1" s="1"/>
  <c r="J41" i="1"/>
  <c r="J31" i="1" s="1"/>
  <c r="J9" i="1" s="1"/>
  <c r="Q9" i="1" s="1"/>
  <c r="I18" i="1"/>
  <c r="P18" i="1" s="1"/>
  <c r="I36" i="1"/>
  <c r="P36" i="1" s="1"/>
  <c r="R36" i="1"/>
  <c r="F9" i="1"/>
  <c r="L9" i="1"/>
  <c r="I11" i="1"/>
  <c r="I10" i="1" s="1"/>
  <c r="H31" i="1"/>
  <c r="H9" i="1" s="1"/>
  <c r="R19" i="1"/>
  <c r="N41" i="1"/>
  <c r="I32" i="1"/>
  <c r="K41" i="1"/>
  <c r="K31" i="1" s="1"/>
  <c r="K9" i="1" s="1"/>
  <c r="P19" i="1"/>
  <c r="R32" i="1" l="1"/>
  <c r="M31" i="1"/>
  <c r="P32" i="1"/>
  <c r="P10" i="1"/>
  <c r="I41" i="1"/>
  <c r="P41" i="1" s="1"/>
  <c r="I31" i="1" l="1"/>
  <c r="R31" i="1"/>
  <c r="M9" i="1"/>
  <c r="R9" i="1" s="1"/>
  <c r="P31" i="1" l="1"/>
  <c r="I9" i="1"/>
  <c r="P9" i="1" s="1"/>
</calcChain>
</file>

<file path=xl/sharedStrings.xml><?xml version="1.0" encoding="utf-8"?>
<sst xmlns="http://schemas.openxmlformats.org/spreadsheetml/2006/main" count="74" uniqueCount="46">
  <si>
    <t>Biểu số 68 CK-NSNN</t>
  </si>
  <si>
    <t xml:space="preserve"> QUYẾT TOÁN CHI CHƯƠNG TRÌNH MỤC TIÊU QUỐC GIA NĂM 2018</t>
  </si>
  <si>
    <t>(Kèm theo Nghị quyết số         /NQ-HĐND ngày       tháng        năm 2019 của Hội đồng nhân dân tỉnh Quảng Bình)</t>
  </si>
  <si>
    <t>ĐVT: đồng</t>
  </si>
  <si>
    <t>TT</t>
  </si>
  <si>
    <t>Nội dung chi</t>
  </si>
  <si>
    <t>Năm trước chuyển sang</t>
  </si>
  <si>
    <t>Dự toán năm 2018</t>
  </si>
  <si>
    <t>Quyết toán 2018</t>
  </si>
  <si>
    <t>So sánh (%)</t>
  </si>
  <si>
    <t>Tổng số</t>
  </si>
  <si>
    <t>Trong đó</t>
  </si>
  <si>
    <t>Chi đầu tư phát triển</t>
  </si>
  <si>
    <t>Kinh phí sự nghiệp</t>
  </si>
  <si>
    <t>Đầu tư phát triển</t>
  </si>
  <si>
    <t>Vốn trong nước</t>
  </si>
  <si>
    <t>Vốn nươc ngoài</t>
  </si>
  <si>
    <t>I</t>
  </si>
  <si>
    <t>Ngân sách cấp tỉnh</t>
  </si>
  <si>
    <t>Chương trình mục tiêu quốc gia Giảm nghèo bền vững</t>
  </si>
  <si>
    <t>Sơở Nông nghiệp và PTNT</t>
  </si>
  <si>
    <t>Sở Kế hoạch và Đầu tư</t>
  </si>
  <si>
    <t>Sở Lao Động - Thương binh và Xã hội</t>
  </si>
  <si>
    <t>Sở Thông tin và Truyền thông</t>
  </si>
  <si>
    <t>Ban Dân Tộc</t>
  </si>
  <si>
    <t>Các đơn vị khác</t>
  </si>
  <si>
    <t>Chương trình MTQG Xây dựng nông thôn mới</t>
  </si>
  <si>
    <t>Văn phòng UBND tỉnh</t>
  </si>
  <si>
    <t>Sở Tài chính</t>
  </si>
  <si>
    <t>Sở Giáo dục và Đào tạo</t>
  </si>
  <si>
    <t>Sở Văn hóa và Thể thao</t>
  </si>
  <si>
    <t>Sở Nội vụ</t>
  </si>
  <si>
    <t>Đài Phát thanh và Truyền hình</t>
  </si>
  <si>
    <t>Báo Quảng Bình</t>
  </si>
  <si>
    <t>II</t>
  </si>
  <si>
    <t>Ngân sách cấp huyện</t>
  </si>
  <si>
    <t>Chương trình MTQG Giảm nghèo bền vững</t>
  </si>
  <si>
    <t>Minh Hóa</t>
  </si>
  <si>
    <t>Tuyên Hóa</t>
  </si>
  <si>
    <t>Quảng Trạch</t>
  </si>
  <si>
    <t>Thị xã Ba Đồn</t>
  </si>
  <si>
    <t>Bố Trạch</t>
  </si>
  <si>
    <t>TP Đồng Hới</t>
  </si>
  <si>
    <t>Quảng Ninh</t>
  </si>
  <si>
    <t>Lệ Thủy</t>
  </si>
  <si>
    <t>Thành phố Đồng Hới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</si>
</sst>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,##0;[Red]#,##0"/>
  </numFmts>
  <fonts count="32" x14ac:knownFonts="1">
    <font>
      <sz val="12"/>
      <name val=".VnArial Narrow"/>
    </font>
    <font>
      <sz val="14"/>
      <name val=".VnTime"/>
      <family val="2"/>
    </font>
    <font>
      <b/>
      <sz val="12"/>
      <name val="Times New Roman"/>
      <family val="1"/>
    </font>
    <font>
      <b/>
      <sz val="12"/>
      <name val=".VnTimeH"/>
      <family val="2"/>
    </font>
    <font>
      <sz val="14"/>
      <name val="Times New Roman"/>
      <family val="1"/>
    </font>
    <font>
      <b/>
      <sz val="13"/>
      <name val="Times New Roman"/>
      <family val="1"/>
    </font>
    <font>
      <b/>
      <sz val="14"/>
      <name val="Times New Roman"/>
      <family val="1"/>
    </font>
    <font>
      <b/>
      <sz val="11"/>
      <name val=".VnArial"/>
      <family val="2"/>
    </font>
    <font>
      <i/>
      <sz val="14"/>
      <name val="Times New Roman"/>
      <family val="1"/>
    </font>
    <font>
      <sz val="9"/>
      <name val=".VnTime"/>
      <family val="2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.VnTime"/>
      <family val="2"/>
    </font>
    <font>
      <b/>
      <sz val="10"/>
      <name val="Times New Roman"/>
      <family val="1"/>
    </font>
    <font>
      <b/>
      <i/>
      <sz val="9"/>
      <name val=".VnTime"/>
      <family val="2"/>
    </font>
    <font>
      <b/>
      <i/>
      <sz val="9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sz val="8"/>
      <name val="Times New Roman"/>
      <family val="1"/>
    </font>
    <font>
      <sz val="12"/>
      <name val=".VnArial Narrow"/>
    </font>
    <font>
      <b/>
      <sz val="9"/>
      <name val=".VnTime"/>
      <family val="2"/>
    </font>
    <font>
      <sz val="9"/>
      <color rgb="FFFF0000"/>
      <name val=".VnTime"/>
      <family val="2"/>
    </font>
    <font>
      <sz val="9"/>
      <color rgb="FFFF0000"/>
      <name val="Times New Roman"/>
      <family val="1"/>
    </font>
    <font>
      <i/>
      <sz val="14"/>
      <name val=".VnTime"/>
      <family val="2"/>
    </font>
    <font>
      <b/>
      <i/>
      <sz val="14"/>
      <name val=".VNTIME"/>
      <family val="2"/>
    </font>
    <font>
      <b/>
      <i/>
      <sz val="14"/>
      <name val="Times New Roman"/>
      <family val="1"/>
    </font>
    <font>
      <sz val="12"/>
      <name val=".VnTimeH"/>
      <family val="2"/>
    </font>
    <font>
      <b/>
      <sz val="13"/>
      <name val=".VnTimeH"/>
      <family val="2"/>
    </font>
    <font>
      <sz val="12"/>
      <name val="Times New Roman"/>
      <family val="1"/>
    </font>
    <font>
      <sz val="11"/>
      <name val=".VnTime"/>
      <family val="2"/>
    </font>
    <font>
      <sz val="10"/>
      <name val=".VnTime"/>
      <family val="2"/>
    </font>
    <font>
      <sz val="13"/>
      <name val=".VnTime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9" fillId="0" borderId="0" applyFont="0" applyFill="0" applyBorder="0" applyAlignment="0" applyProtection="0"/>
    <xf numFmtId="0" fontId="1" fillId="0" borderId="0"/>
  </cellStyleXfs>
  <cellXfs count="81">
    <xf numFmtId="0" fontId="0" fillId="0" borderId="0" xfId="0"/>
    <xf numFmtId="0" fontId="2" fillId="0" borderId="0" xfId="2" applyNumberFormat="1" applyFont="1" applyFill="1" applyAlignment="1">
      <alignment horizontal="left"/>
    </xf>
    <xf numFmtId="0" fontId="3" fillId="0" borderId="0" xfId="2" applyFont="1" applyFill="1" applyAlignment="1">
      <alignment horizontal="left"/>
    </xf>
    <xf numFmtId="0" fontId="3" fillId="0" borderId="0" xfId="2" applyFont="1" applyFill="1" applyAlignment="1">
      <alignment horizontal="center"/>
    </xf>
    <xf numFmtId="0" fontId="2" fillId="0" borderId="0" xfId="2" applyFont="1" applyFill="1" applyAlignment="1">
      <alignment horizontal="center"/>
    </xf>
    <xf numFmtId="0" fontId="4" fillId="0" borderId="0" xfId="2" applyFont="1" applyFill="1"/>
    <xf numFmtId="0" fontId="5" fillId="0" borderId="0" xfId="2" applyFont="1" applyFill="1" applyAlignment="1">
      <alignment horizontal="center"/>
    </xf>
    <xf numFmtId="0" fontId="1" fillId="0" borderId="0" xfId="2" applyFill="1"/>
    <xf numFmtId="0" fontId="6" fillId="0" borderId="0" xfId="2" applyNumberFormat="1" applyFont="1" applyFill="1" applyAlignment="1">
      <alignment horizontal="center"/>
    </xf>
    <xf numFmtId="0" fontId="7" fillId="0" borderId="0" xfId="2" applyFont="1" applyFill="1"/>
    <xf numFmtId="0" fontId="8" fillId="0" borderId="0" xfId="2" applyNumberFormat="1" applyFont="1" applyFill="1" applyAlignment="1">
      <alignment horizontal="center"/>
    </xf>
    <xf numFmtId="0" fontId="1" fillId="0" borderId="0" xfId="2" applyFont="1" applyFill="1" applyAlignment="1">
      <alignment horizontal="center"/>
    </xf>
    <xf numFmtId="38" fontId="1" fillId="0" borderId="0" xfId="2" applyNumberFormat="1" applyFill="1"/>
    <xf numFmtId="38" fontId="9" fillId="0" borderId="0" xfId="2" applyNumberFormat="1" applyFont="1" applyFill="1"/>
    <xf numFmtId="38" fontId="10" fillId="0" borderId="0" xfId="2" applyNumberFormat="1" applyFont="1" applyFill="1"/>
    <xf numFmtId="38" fontId="4" fillId="0" borderId="0" xfId="2" applyNumberFormat="1" applyFont="1" applyFill="1"/>
    <xf numFmtId="0" fontId="8" fillId="0" borderId="1" xfId="2" applyFont="1" applyFill="1" applyBorder="1" applyAlignment="1">
      <alignment horizontal="center"/>
    </xf>
    <xf numFmtId="0" fontId="11" fillId="0" borderId="2" xfId="2" applyFont="1" applyFill="1" applyBorder="1" applyAlignment="1">
      <alignment horizontal="center" vertical="center" wrapText="1"/>
    </xf>
    <xf numFmtId="0" fontId="11" fillId="0" borderId="2" xfId="2" applyNumberFormat="1" applyFont="1" applyFill="1" applyBorder="1" applyAlignment="1">
      <alignment horizontal="center" vertical="center" wrapText="1"/>
    </xf>
    <xf numFmtId="0" fontId="11" fillId="0" borderId="3" xfId="2" applyNumberFormat="1" applyFont="1" applyFill="1" applyBorder="1" applyAlignment="1">
      <alignment horizontal="center" vertical="center" wrapText="1"/>
    </xf>
    <xf numFmtId="0" fontId="11" fillId="0" borderId="4" xfId="2" applyNumberFormat="1" applyFont="1" applyFill="1" applyBorder="1" applyAlignment="1">
      <alignment horizontal="center" vertical="center" wrapText="1"/>
    </xf>
    <xf numFmtId="0" fontId="11" fillId="0" borderId="5" xfId="2" applyNumberFormat="1" applyFont="1" applyFill="1" applyBorder="1" applyAlignment="1">
      <alignment horizontal="center" vertical="center" wrapText="1"/>
    </xf>
    <xf numFmtId="0" fontId="11" fillId="0" borderId="6" xfId="2" applyNumberFormat="1" applyFont="1" applyFill="1" applyBorder="1" applyAlignment="1">
      <alignment horizontal="center" vertical="center" wrapText="1"/>
    </xf>
    <xf numFmtId="0" fontId="11" fillId="0" borderId="7" xfId="2" applyFont="1" applyFill="1" applyBorder="1" applyAlignment="1">
      <alignment horizontal="center" vertical="center"/>
    </xf>
    <xf numFmtId="0" fontId="11" fillId="0" borderId="8" xfId="2" applyFont="1" applyFill="1" applyBorder="1" applyAlignment="1">
      <alignment horizontal="center" vertical="center"/>
    </xf>
    <xf numFmtId="0" fontId="11" fillId="0" borderId="9" xfId="2" applyFont="1" applyFill="1" applyBorder="1" applyAlignment="1">
      <alignment horizontal="center" vertical="center"/>
    </xf>
    <xf numFmtId="0" fontId="11" fillId="0" borderId="0" xfId="2" applyFont="1" applyFill="1"/>
    <xf numFmtId="0" fontId="11" fillId="0" borderId="10" xfId="2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0" fontId="11" fillId="0" borderId="7" xfId="2" applyNumberFormat="1" applyFont="1" applyFill="1" applyBorder="1" applyAlignment="1">
      <alignment horizontal="center" vertical="center" wrapText="1"/>
    </xf>
    <xf numFmtId="0" fontId="11" fillId="0" borderId="8" xfId="2" applyFont="1" applyFill="1" applyBorder="1" applyAlignment="1">
      <alignment horizontal="center" vertical="center" wrapText="1"/>
    </xf>
    <xf numFmtId="0" fontId="11" fillId="0" borderId="9" xfId="2" applyFont="1" applyFill="1" applyBorder="1" applyAlignment="1">
      <alignment horizontal="center" vertical="center" wrapText="1"/>
    </xf>
    <xf numFmtId="0" fontId="11" fillId="0" borderId="11" xfId="2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center" vertical="center" wrapText="1"/>
    </xf>
    <xf numFmtId="0" fontId="11" fillId="0" borderId="6" xfId="2" applyNumberFormat="1" applyFont="1" applyFill="1" applyBorder="1" applyAlignment="1">
      <alignment horizontal="center" vertical="center"/>
    </xf>
    <xf numFmtId="0" fontId="11" fillId="0" borderId="6" xfId="2" applyNumberFormat="1" applyFont="1" applyFill="1" applyBorder="1" applyAlignment="1">
      <alignment horizontal="center" vertical="center" wrapText="1"/>
    </xf>
    <xf numFmtId="0" fontId="12" fillId="0" borderId="6" xfId="2" applyFont="1" applyFill="1" applyBorder="1" applyAlignment="1">
      <alignment horizontal="center" vertical="center"/>
    </xf>
    <xf numFmtId="0" fontId="13" fillId="0" borderId="6" xfId="2" applyNumberFormat="1" applyFont="1" applyFill="1" applyBorder="1" applyAlignment="1">
      <alignment horizontal="left" vertical="center"/>
    </xf>
    <xf numFmtId="38" fontId="14" fillId="0" borderId="6" xfId="2" applyNumberFormat="1" applyFont="1" applyFill="1" applyBorder="1" applyAlignment="1">
      <alignment horizontal="right" vertical="center"/>
    </xf>
    <xf numFmtId="38" fontId="15" fillId="0" borderId="6" xfId="2" applyNumberFormat="1" applyFont="1" applyFill="1" applyBorder="1" applyAlignment="1">
      <alignment horizontal="right" vertical="center"/>
    </xf>
    <xf numFmtId="38" fontId="16" fillId="0" borderId="6" xfId="2" applyNumberFormat="1" applyFont="1" applyFill="1" applyBorder="1" applyAlignment="1">
      <alignment horizontal="right" vertical="center"/>
    </xf>
    <xf numFmtId="38" fontId="9" fillId="0" borderId="6" xfId="2" applyNumberFormat="1" applyFont="1" applyFill="1" applyBorder="1" applyAlignment="1">
      <alignment horizontal="right" vertical="center"/>
    </xf>
    <xf numFmtId="38" fontId="12" fillId="0" borderId="0" xfId="2" applyNumberFormat="1" applyFont="1" applyFill="1"/>
    <xf numFmtId="0" fontId="12" fillId="0" borderId="0" xfId="2" applyFont="1" applyFill="1"/>
    <xf numFmtId="0" fontId="17" fillId="0" borderId="6" xfId="2" applyNumberFormat="1" applyFont="1" applyFill="1" applyBorder="1" applyAlignment="1">
      <alignment horizontal="left" vertical="center" wrapText="1"/>
    </xf>
    <xf numFmtId="0" fontId="18" fillId="0" borderId="6" xfId="2" applyFont="1" applyFill="1" applyBorder="1" applyAlignment="1">
      <alignment horizontal="center" vertical="center"/>
    </xf>
    <xf numFmtId="0" fontId="16" fillId="0" borderId="6" xfId="2" applyNumberFormat="1" applyFont="1" applyFill="1" applyBorder="1" applyAlignment="1">
      <alignment horizontal="left" vertical="center" wrapText="1"/>
    </xf>
    <xf numFmtId="164" fontId="9" fillId="0" borderId="6" xfId="1" applyNumberFormat="1" applyFont="1" applyFill="1" applyBorder="1" applyAlignment="1">
      <alignment horizontal="right" vertical="center" wrapText="1"/>
    </xf>
    <xf numFmtId="38" fontId="16" fillId="0" borderId="6" xfId="2" applyNumberFormat="1" applyFont="1" applyFill="1" applyBorder="1" applyAlignment="1">
      <alignment vertical="center"/>
    </xf>
    <xf numFmtId="0" fontId="9" fillId="0" borderId="0" xfId="2" applyFont="1" applyFill="1"/>
    <xf numFmtId="0" fontId="20" fillId="0" borderId="6" xfId="2" applyFont="1" applyFill="1" applyBorder="1" applyAlignment="1">
      <alignment horizontal="center" vertical="center"/>
    </xf>
    <xf numFmtId="0" fontId="14" fillId="0" borderId="0" xfId="2" applyFont="1" applyFill="1"/>
    <xf numFmtId="0" fontId="20" fillId="0" borderId="0" xfId="2" applyFont="1" applyFill="1"/>
    <xf numFmtId="0" fontId="9" fillId="0" borderId="6" xfId="2" applyFont="1" applyFill="1" applyBorder="1" applyAlignment="1">
      <alignment horizontal="center" vertical="center"/>
    </xf>
    <xf numFmtId="164" fontId="21" fillId="0" borderId="6" xfId="1" applyNumberFormat="1" applyFont="1" applyFill="1" applyBorder="1" applyAlignment="1">
      <alignment horizontal="right" vertical="center" wrapText="1"/>
    </xf>
    <xf numFmtId="38" fontId="22" fillId="0" borderId="6" xfId="2" applyNumberFormat="1" applyFont="1" applyFill="1" applyBorder="1" applyAlignment="1">
      <alignment horizontal="right" vertical="center"/>
    </xf>
    <xf numFmtId="0" fontId="9" fillId="0" borderId="0" xfId="2" applyFont="1" applyFill="1" applyAlignment="1">
      <alignment vertical="center"/>
    </xf>
    <xf numFmtId="165" fontId="23" fillId="0" borderId="0" xfId="2" applyNumberFormat="1" applyFont="1" applyFill="1" applyAlignment="1">
      <alignment horizontal="center"/>
    </xf>
    <xf numFmtId="38" fontId="14" fillId="0" borderId="0" xfId="2" applyNumberFormat="1" applyFont="1" applyFill="1"/>
    <xf numFmtId="38" fontId="15" fillId="0" borderId="0" xfId="2" applyNumberFormat="1" applyFont="1" applyFill="1"/>
    <xf numFmtId="165" fontId="8" fillId="0" borderId="4" xfId="2" applyNumberFormat="1" applyFont="1" applyFill="1" applyBorder="1" applyAlignment="1"/>
    <xf numFmtId="0" fontId="8" fillId="0" borderId="0" xfId="2" applyFont="1" applyFill="1"/>
    <xf numFmtId="0" fontId="23" fillId="0" borderId="0" xfId="2" applyFont="1" applyFill="1"/>
    <xf numFmtId="0" fontId="24" fillId="0" borderId="0" xfId="2" applyFont="1" applyFill="1"/>
    <xf numFmtId="0" fontId="25" fillId="0" borderId="0" xfId="2" applyFont="1" applyFill="1"/>
    <xf numFmtId="165" fontId="8" fillId="0" borderId="0" xfId="2" applyNumberFormat="1" applyFont="1" applyFill="1" applyAlignment="1"/>
    <xf numFmtId="0" fontId="23" fillId="0" borderId="0" xfId="0" applyFont="1" applyFill="1" applyBorder="1" applyAlignment="1">
      <alignment horizontal="center"/>
    </xf>
    <xf numFmtId="0" fontId="26" fillId="0" borderId="0" xfId="2" applyFont="1" applyFill="1" applyAlignment="1">
      <alignment horizontal="center"/>
    </xf>
    <xf numFmtId="0" fontId="3" fillId="0" borderId="0" xfId="2" applyFont="1" applyFill="1"/>
    <xf numFmtId="0" fontId="2" fillId="0" borderId="0" xfId="2" applyFont="1" applyFill="1"/>
    <xf numFmtId="0" fontId="27" fillId="0" borderId="0" xfId="0" applyFont="1" applyFill="1" applyBorder="1" applyAlignment="1">
      <alignment horizontal="center"/>
    </xf>
    <xf numFmtId="0" fontId="28" fillId="0" borderId="0" xfId="2" applyFont="1" applyFill="1"/>
    <xf numFmtId="0" fontId="26" fillId="0" borderId="0" xfId="2" applyFont="1" applyFill="1"/>
    <xf numFmtId="0" fontId="29" fillId="0" borderId="0" xfId="2" applyFont="1" applyFill="1"/>
    <xf numFmtId="0" fontId="30" fillId="0" borderId="0" xfId="2" applyFont="1" applyFill="1"/>
    <xf numFmtId="0" fontId="10" fillId="0" borderId="0" xfId="2" applyFont="1" applyFill="1"/>
    <xf numFmtId="0" fontId="27" fillId="0" borderId="0" xfId="0" applyFont="1" applyFill="1" applyAlignment="1">
      <alignment horizontal="center"/>
    </xf>
    <xf numFmtId="0" fontId="1" fillId="0" borderId="0" xfId="2" applyFont="1" applyFill="1"/>
    <xf numFmtId="0" fontId="31" fillId="0" borderId="0" xfId="0" applyFont="1" applyFill="1"/>
    <xf numFmtId="0" fontId="6" fillId="0" borderId="0" xfId="2" applyFont="1" applyFill="1" applyAlignment="1">
      <alignment horizontal="center"/>
    </xf>
    <xf numFmtId="0" fontId="5" fillId="0" borderId="0" xfId="0" applyFont="1" applyFill="1" applyAlignment="1">
      <alignment horizontal="center"/>
    </xf>
  </cellXfs>
  <cellStyles count="3">
    <cellStyle name="Comma" xfId="1" builtinId="3"/>
    <cellStyle name="Normal" xfId="0" builtinId="0"/>
    <cellStyle name="Normal_PL6 Bieu 46, PL8 bieu 6 TT59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GAN%20SACH/QUYET%20TOAN/2018/TONGQUYETTOAN2018-041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1.192.7\SoTaiChinh\Nghi%20quyet%20387%20va%20ND%2073\NQ%20387%20hoan%20thien%20trinh%20Bo%20lan%202%20(20042016)\Bieu%2013_PL%20Danh%20gia%20thu%20NSNN%20theo%20sac%20thue_FIXED%20(P&#272;P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TC15\SHARE_QLNSDPNSNN$\Hang\Bieu%20mau%20thu%202003%20vong%20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8.31"/>
      <sheetName val="49.31"/>
      <sheetName val="50.31"/>
      <sheetName val="51.31"/>
      <sheetName val="52.31"/>
      <sheetName val="53.31"/>
      <sheetName val="54.31"/>
      <sheetName val="55.31"/>
      <sheetName val="56.31"/>
      <sheetName val="57.31"/>
      <sheetName val="58.31"/>
      <sheetName val="59.31"/>
      <sheetName val="60.31"/>
      <sheetName val="61.31"/>
      <sheetName val="62.31"/>
      <sheetName val="63.31"/>
      <sheetName val="64.31"/>
      <sheetName val="60.342"/>
      <sheetName val="61.342"/>
      <sheetName val="CHITIETTHU"/>
      <sheetName val="62.342"/>
      <sheetName val="63."/>
      <sheetName val="64."/>
      <sheetName val="65."/>
      <sheetName val="66."/>
      <sheetName val="67."/>
      <sheetName val="68."/>
      <sheetName val="69."/>
      <sheetName val="70"/>
      <sheetName val="CTMTQG"/>
      <sheetName val="000000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>
        <row r="54">
          <cell r="O54">
            <v>996217500</v>
          </cell>
          <cell r="R54">
            <v>2001613000</v>
          </cell>
        </row>
        <row r="56">
          <cell r="H56">
            <v>47444137000</v>
          </cell>
          <cell r="K56">
            <v>20148621340</v>
          </cell>
          <cell r="O56">
            <v>17239605500</v>
          </cell>
          <cell r="R56">
            <v>3558143500</v>
          </cell>
        </row>
        <row r="58">
          <cell r="H58">
            <v>20286978177</v>
          </cell>
          <cell r="K58">
            <v>4633282000</v>
          </cell>
          <cell r="O58">
            <v>18593081047</v>
          </cell>
          <cell r="R58">
            <v>3050905000</v>
          </cell>
        </row>
        <row r="60">
          <cell r="H60">
            <v>4202647000</v>
          </cell>
          <cell r="K60">
            <v>3108816426</v>
          </cell>
          <cell r="O60">
            <v>11869668000</v>
          </cell>
          <cell r="R60">
            <v>2412094400</v>
          </cell>
        </row>
        <row r="62">
          <cell r="H62">
            <v>6717592000</v>
          </cell>
          <cell r="K62">
            <v>4083673650</v>
          </cell>
          <cell r="O62">
            <v>18273405700</v>
          </cell>
          <cell r="R62">
            <v>1658716341</v>
          </cell>
        </row>
        <row r="64">
          <cell r="H64">
            <v>3236530000</v>
          </cell>
          <cell r="K64">
            <v>2361622000</v>
          </cell>
          <cell r="O64">
            <v>12859306622</v>
          </cell>
          <cell r="R64">
            <v>2449178900</v>
          </cell>
        </row>
        <row r="66">
          <cell r="H66">
            <v>4030992000</v>
          </cell>
          <cell r="K66">
            <v>2885375000</v>
          </cell>
          <cell r="O66">
            <v>29268020699</v>
          </cell>
          <cell r="R66">
            <v>1790674000</v>
          </cell>
        </row>
        <row r="68">
          <cell r="H68">
            <v>500000000</v>
          </cell>
          <cell r="K68">
            <v>2453398000</v>
          </cell>
          <cell r="O68">
            <v>8891779000</v>
          </cell>
          <cell r="R68">
            <v>2288158000</v>
          </cell>
        </row>
      </sheetData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ULL"/>
      <sheetName val="#REF"/>
    </sheetNames>
    <sheetDataSet>
      <sheetData sheetId="0"/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u NSNN(V2)"/>
      <sheetName val="Dt 2001"/>
      <sheetName val="tinh CD DT"/>
      <sheetName val="Thu NSNN (V1)"/>
      <sheetName val="mau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tabSelected="1" topLeftCell="A4" workbookViewId="0">
      <selection activeCell="H15" sqref="H15"/>
    </sheetView>
  </sheetViews>
  <sheetFormatPr defaultRowHeight="18.75" x14ac:dyDescent="0.3"/>
  <cols>
    <col min="1" max="1" width="5.28515625" style="11" customWidth="1"/>
    <col min="2" max="2" width="20.28515625" style="7" customWidth="1"/>
    <col min="3" max="4" width="0" style="7" hidden="1" customWidth="1"/>
    <col min="5" max="5" width="0.42578125" style="7" hidden="1" customWidth="1"/>
    <col min="6" max="6" width="15.140625" style="7" customWidth="1"/>
    <col min="7" max="7" width="14.140625" style="7" customWidth="1"/>
    <col min="8" max="8" width="13.85546875" style="7" customWidth="1"/>
    <col min="9" max="9" width="14" style="5" customWidth="1"/>
    <col min="10" max="10" width="13.140625" style="5" customWidth="1"/>
    <col min="11" max="11" width="14.140625" style="5" customWidth="1"/>
    <col min="12" max="12" width="9.140625" style="5"/>
    <col min="13" max="14" width="13.5703125" style="5" customWidth="1"/>
    <col min="15" max="15" width="8.5703125" style="5" customWidth="1"/>
    <col min="16" max="17" width="9.140625" style="7"/>
    <col min="18" max="18" width="10.28515625" style="7" customWidth="1"/>
    <col min="19" max="16384" width="9.140625" style="7"/>
  </cols>
  <sheetData>
    <row r="1" spans="1:20" x14ac:dyDescent="0.3">
      <c r="A1" s="1"/>
      <c r="B1" s="2"/>
      <c r="C1" s="2"/>
      <c r="D1" s="2"/>
      <c r="E1" s="2"/>
      <c r="F1" s="2"/>
      <c r="G1" s="3"/>
      <c r="H1" s="3"/>
      <c r="I1" s="4"/>
      <c r="L1" s="6" t="s">
        <v>0</v>
      </c>
      <c r="M1" s="6"/>
      <c r="N1" s="6"/>
      <c r="O1" s="6"/>
      <c r="P1" s="6"/>
      <c r="Q1" s="6"/>
      <c r="R1" s="6"/>
    </row>
    <row r="2" spans="1:20" x14ac:dyDescent="0.3">
      <c r="A2" s="1"/>
      <c r="B2" s="2"/>
      <c r="C2" s="2"/>
      <c r="D2" s="2"/>
      <c r="E2" s="2"/>
      <c r="F2" s="2"/>
      <c r="G2" s="3"/>
      <c r="H2" s="3"/>
      <c r="I2" s="4"/>
      <c r="Q2" s="3"/>
      <c r="R2" s="3"/>
    </row>
    <row r="3" spans="1:20" s="9" customFormat="1" x14ac:dyDescent="0.3">
      <c r="A3" s="8" t="s">
        <v>1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20" s="9" customFormat="1" x14ac:dyDescent="0.3">
      <c r="A4" s="10" t="s">
        <v>2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</row>
    <row r="5" spans="1:20" ht="15.75" customHeight="1" x14ac:dyDescent="0.3">
      <c r="B5" s="12"/>
      <c r="G5" s="13"/>
      <c r="I5" s="14"/>
      <c r="J5" s="15"/>
      <c r="K5" s="15"/>
      <c r="O5" s="16" t="s">
        <v>3</v>
      </c>
      <c r="P5" s="16"/>
      <c r="Q5" s="16"/>
      <c r="R5" s="16"/>
    </row>
    <row r="6" spans="1:20" s="26" customFormat="1" ht="14.25" x14ac:dyDescent="0.2">
      <c r="A6" s="17" t="s">
        <v>4</v>
      </c>
      <c r="B6" s="18" t="s">
        <v>5</v>
      </c>
      <c r="C6" s="19" t="s">
        <v>6</v>
      </c>
      <c r="D6" s="20"/>
      <c r="E6" s="21"/>
      <c r="F6" s="22" t="s">
        <v>7</v>
      </c>
      <c r="G6" s="22"/>
      <c r="H6" s="22"/>
      <c r="I6" s="23" t="s">
        <v>8</v>
      </c>
      <c r="J6" s="24"/>
      <c r="K6" s="24"/>
      <c r="L6" s="24"/>
      <c r="M6" s="24"/>
      <c r="N6" s="24"/>
      <c r="O6" s="25"/>
      <c r="P6" s="22" t="s">
        <v>9</v>
      </c>
      <c r="Q6" s="22"/>
      <c r="R6" s="22"/>
    </row>
    <row r="7" spans="1:20" s="26" customFormat="1" ht="14.25" x14ac:dyDescent="0.2">
      <c r="A7" s="27"/>
      <c r="B7" s="27"/>
      <c r="C7" s="28" t="s">
        <v>10</v>
      </c>
      <c r="D7" s="28" t="s">
        <v>11</v>
      </c>
      <c r="E7" s="28"/>
      <c r="F7" s="28" t="s">
        <v>10</v>
      </c>
      <c r="G7" s="28" t="s">
        <v>11</v>
      </c>
      <c r="H7" s="28"/>
      <c r="I7" s="17" t="s">
        <v>10</v>
      </c>
      <c r="J7" s="29" t="s">
        <v>12</v>
      </c>
      <c r="K7" s="30"/>
      <c r="L7" s="31"/>
      <c r="M7" s="29" t="s">
        <v>13</v>
      </c>
      <c r="N7" s="30"/>
      <c r="O7" s="31"/>
      <c r="P7" s="28" t="s">
        <v>10</v>
      </c>
      <c r="Q7" s="28" t="s">
        <v>11</v>
      </c>
      <c r="R7" s="28"/>
    </row>
    <row r="8" spans="1:20" s="26" customFormat="1" ht="41.25" customHeight="1" x14ac:dyDescent="0.2">
      <c r="A8" s="32"/>
      <c r="B8" s="32"/>
      <c r="C8" s="28"/>
      <c r="D8" s="33" t="s">
        <v>14</v>
      </c>
      <c r="E8" s="33" t="s">
        <v>13</v>
      </c>
      <c r="F8" s="28"/>
      <c r="G8" s="33" t="s">
        <v>14</v>
      </c>
      <c r="H8" s="33" t="s">
        <v>13</v>
      </c>
      <c r="I8" s="32"/>
      <c r="J8" s="34" t="s">
        <v>10</v>
      </c>
      <c r="K8" s="35" t="s">
        <v>15</v>
      </c>
      <c r="L8" s="35" t="s">
        <v>16</v>
      </c>
      <c r="M8" s="35" t="s">
        <v>10</v>
      </c>
      <c r="N8" s="35" t="s">
        <v>15</v>
      </c>
      <c r="O8" s="35" t="s">
        <v>16</v>
      </c>
      <c r="P8" s="28"/>
      <c r="Q8" s="33" t="s">
        <v>14</v>
      </c>
      <c r="R8" s="33" t="s">
        <v>13</v>
      </c>
    </row>
    <row r="9" spans="1:20" s="43" customFormat="1" ht="12.75" x14ac:dyDescent="0.2">
      <c r="A9" s="36"/>
      <c r="B9" s="37" t="s">
        <v>10</v>
      </c>
      <c r="C9" s="38">
        <f t="shared" ref="C9:O9" si="0">SUBTOTAL(9,C10:C49)</f>
        <v>0</v>
      </c>
      <c r="D9" s="38">
        <f t="shared" si="0"/>
        <v>0</v>
      </c>
      <c r="E9" s="38">
        <f t="shared" si="0"/>
        <v>0</v>
      </c>
      <c r="F9" s="39">
        <f t="shared" si="0"/>
        <v>271580000000</v>
      </c>
      <c r="G9" s="39">
        <f t="shared" si="0"/>
        <v>188899000000</v>
      </c>
      <c r="H9" s="39">
        <f t="shared" si="0"/>
        <v>82681000000</v>
      </c>
      <c r="I9" s="39">
        <f t="shared" si="0"/>
        <v>297941228709</v>
      </c>
      <c r="J9" s="39">
        <f t="shared" si="0"/>
        <v>220866773694</v>
      </c>
      <c r="K9" s="39">
        <f t="shared" si="0"/>
        <v>220866773694</v>
      </c>
      <c r="L9" s="39">
        <f t="shared" si="0"/>
        <v>0</v>
      </c>
      <c r="M9" s="39">
        <f t="shared" si="0"/>
        <v>77074455015</v>
      </c>
      <c r="N9" s="39">
        <f t="shared" si="0"/>
        <v>77074455015</v>
      </c>
      <c r="O9" s="39">
        <f t="shared" si="0"/>
        <v>0</v>
      </c>
      <c r="P9" s="40">
        <f>I9/F9*100</f>
        <v>109.70661635945208</v>
      </c>
      <c r="Q9" s="41">
        <f>J9/G9*100</f>
        <v>116.92320959560401</v>
      </c>
      <c r="R9" s="41">
        <f>M9/H9*100</f>
        <v>93.21906485770613</v>
      </c>
      <c r="S9" s="42"/>
      <c r="T9" s="42" t="e">
        <f>#REF!-S9</f>
        <v>#REF!</v>
      </c>
    </row>
    <row r="10" spans="1:20" s="43" customFormat="1" ht="12" x14ac:dyDescent="0.2">
      <c r="A10" s="36" t="s">
        <v>17</v>
      </c>
      <c r="B10" s="44" t="s">
        <v>18</v>
      </c>
      <c r="C10" s="38">
        <f>SUBTOTAL(9,C12:C17)</f>
        <v>0</v>
      </c>
      <c r="D10" s="38">
        <f>SUBTOTAL(9,D12:D17)</f>
        <v>0</v>
      </c>
      <c r="E10" s="38">
        <f>SUBTOTAL(9,E12:E17)</f>
        <v>0</v>
      </c>
      <c r="F10" s="39">
        <f>SUBTOTAL(9,F12:F30)</f>
        <v>33655000000</v>
      </c>
      <c r="G10" s="39">
        <f>SUBTOTAL(9,G12:G30)</f>
        <v>12000000000</v>
      </c>
      <c r="H10" s="39">
        <f>SUBTOTAL(9,H12:H30)</f>
        <v>21655000000</v>
      </c>
      <c r="I10" s="39">
        <f>SUBTOTAL(9,I11:I30)</f>
        <v>34646996907</v>
      </c>
      <c r="J10" s="39">
        <f>SUBTOTAL(9,J11:J30)</f>
        <v>16456813449</v>
      </c>
      <c r="K10" s="39">
        <f>SUBTOTAL(9,K11:K30)</f>
        <v>16456813449</v>
      </c>
      <c r="L10" s="39">
        <f>SUBTOTAL(9,L12:L17)</f>
        <v>0</v>
      </c>
      <c r="M10" s="39">
        <f>SUBTOTAL(9,M11:M30)</f>
        <v>18190183458</v>
      </c>
      <c r="N10" s="39">
        <f>SUBTOTAL(9,N12:N30)</f>
        <v>18190183458</v>
      </c>
      <c r="O10" s="39">
        <f>SUBTOTAL(9,O12:O17)</f>
        <v>0</v>
      </c>
      <c r="P10" s="40">
        <f>I10/F10*100</f>
        <v>102.94754689347793</v>
      </c>
      <c r="Q10" s="41">
        <f>J10/G10*100</f>
        <v>137.14011207500002</v>
      </c>
      <c r="R10" s="41">
        <f>M10/H10*100</f>
        <v>83.999923611175248</v>
      </c>
      <c r="S10" s="42"/>
    </row>
    <row r="11" spans="1:20" s="43" customFormat="1" ht="34.5" customHeight="1" x14ac:dyDescent="0.2">
      <c r="A11" s="36">
        <v>1</v>
      </c>
      <c r="B11" s="44" t="s">
        <v>19</v>
      </c>
      <c r="C11" s="38"/>
      <c r="D11" s="38"/>
      <c r="E11" s="38"/>
      <c r="F11" s="39">
        <f>SUBTOTAL(9,F12:F17)</f>
        <v>17994000000</v>
      </c>
      <c r="G11" s="39">
        <f t="shared" ref="G11:L11" si="1">SUBTOTAL(9,G12:G17)</f>
        <v>12000000000</v>
      </c>
      <c r="H11" s="39">
        <f t="shared" si="1"/>
        <v>5994000000</v>
      </c>
      <c r="I11" s="39">
        <f t="shared" si="1"/>
        <v>16167016449</v>
      </c>
      <c r="J11" s="39">
        <f t="shared" si="1"/>
        <v>10188848449</v>
      </c>
      <c r="K11" s="39">
        <f t="shared" si="1"/>
        <v>10188848449</v>
      </c>
      <c r="L11" s="39">
        <f t="shared" si="1"/>
        <v>0</v>
      </c>
      <c r="M11" s="39">
        <f>SUBTOTAL(9,M12:M17)</f>
        <v>5978168000</v>
      </c>
      <c r="N11" s="39">
        <f>SUBTOTAL(9,N12:N17)</f>
        <v>5978168000</v>
      </c>
      <c r="O11" s="39">
        <f>SUBTOTAL(9,O12:O17)</f>
        <v>0</v>
      </c>
      <c r="P11" s="40"/>
      <c r="Q11" s="41"/>
      <c r="R11" s="41"/>
      <c r="S11" s="42"/>
    </row>
    <row r="12" spans="1:20" s="49" customFormat="1" ht="12" x14ac:dyDescent="0.2">
      <c r="A12" s="45"/>
      <c r="B12" s="46" t="s">
        <v>20</v>
      </c>
      <c r="C12" s="47">
        <f>D12+E12</f>
        <v>0</v>
      </c>
      <c r="D12" s="47"/>
      <c r="E12" s="47"/>
      <c r="F12" s="40">
        <f t="shared" ref="F12:F17" si="2">G12+H12</f>
        <v>70000000</v>
      </c>
      <c r="G12" s="40"/>
      <c r="H12" s="40">
        <v>70000000</v>
      </c>
      <c r="I12" s="40">
        <f>J12+M12</f>
        <v>70000000</v>
      </c>
      <c r="J12" s="48">
        <f>K12+L12</f>
        <v>0</v>
      </c>
      <c r="K12" s="40"/>
      <c r="L12" s="40"/>
      <c r="M12" s="48">
        <f t="shared" ref="M12:M17" si="3">N12+O12</f>
        <v>70000000</v>
      </c>
      <c r="N12" s="48">
        <v>70000000</v>
      </c>
      <c r="O12" s="48"/>
      <c r="P12" s="40">
        <f>I12/F12*100</f>
        <v>100</v>
      </c>
      <c r="Q12" s="41"/>
      <c r="R12" s="41">
        <f>M12/H12*100</f>
        <v>100</v>
      </c>
    </row>
    <row r="13" spans="1:20" s="49" customFormat="1" ht="12" x14ac:dyDescent="0.2">
      <c r="A13" s="45"/>
      <c r="B13" s="46" t="s">
        <v>21</v>
      </c>
      <c r="C13" s="47"/>
      <c r="D13" s="47"/>
      <c r="E13" s="47"/>
      <c r="F13" s="40">
        <f t="shared" si="2"/>
        <v>100000000</v>
      </c>
      <c r="G13" s="40"/>
      <c r="H13" s="40">
        <v>100000000</v>
      </c>
      <c r="I13" s="40">
        <f t="shared" ref="I13:I30" si="4">J13+M13</f>
        <v>100000000</v>
      </c>
      <c r="J13" s="48"/>
      <c r="K13" s="40"/>
      <c r="L13" s="40"/>
      <c r="M13" s="48">
        <f t="shared" si="3"/>
        <v>100000000</v>
      </c>
      <c r="N13" s="48">
        <v>100000000</v>
      </c>
      <c r="O13" s="48"/>
      <c r="P13" s="40"/>
      <c r="Q13" s="41"/>
      <c r="R13" s="41"/>
    </row>
    <row r="14" spans="1:20" s="49" customFormat="1" ht="24" x14ac:dyDescent="0.2">
      <c r="A14" s="45"/>
      <c r="B14" s="46" t="s">
        <v>22</v>
      </c>
      <c r="C14" s="47"/>
      <c r="D14" s="47"/>
      <c r="E14" s="47"/>
      <c r="F14" s="40">
        <f t="shared" si="2"/>
        <v>586000000</v>
      </c>
      <c r="G14" s="40"/>
      <c r="H14" s="40">
        <v>586000000</v>
      </c>
      <c r="I14" s="40">
        <f t="shared" si="4"/>
        <v>1514310000</v>
      </c>
      <c r="J14" s="48"/>
      <c r="K14" s="40"/>
      <c r="L14" s="40"/>
      <c r="M14" s="48">
        <f t="shared" si="3"/>
        <v>1514310000</v>
      </c>
      <c r="N14" s="48">
        <v>1514310000</v>
      </c>
      <c r="O14" s="48"/>
      <c r="P14" s="40"/>
      <c r="Q14" s="41"/>
      <c r="R14" s="41"/>
    </row>
    <row r="15" spans="1:20" s="49" customFormat="1" ht="24" x14ac:dyDescent="0.2">
      <c r="A15" s="45"/>
      <c r="B15" s="46" t="s">
        <v>23</v>
      </c>
      <c r="C15" s="47"/>
      <c r="D15" s="47"/>
      <c r="E15" s="47"/>
      <c r="F15" s="40">
        <f t="shared" si="2"/>
        <v>2640000000</v>
      </c>
      <c r="G15" s="40"/>
      <c r="H15" s="40">
        <v>2640000000</v>
      </c>
      <c r="I15" s="40">
        <f t="shared" si="4"/>
        <v>2619838000</v>
      </c>
      <c r="J15" s="48"/>
      <c r="K15" s="40"/>
      <c r="L15" s="40"/>
      <c r="M15" s="48">
        <f t="shared" si="3"/>
        <v>2619838000</v>
      </c>
      <c r="N15" s="48">
        <v>2619838000</v>
      </c>
      <c r="O15" s="48"/>
      <c r="P15" s="40"/>
      <c r="Q15" s="41"/>
      <c r="R15" s="41"/>
    </row>
    <row r="16" spans="1:20" s="49" customFormat="1" ht="12" x14ac:dyDescent="0.2">
      <c r="A16" s="45"/>
      <c r="B16" s="46" t="s">
        <v>24</v>
      </c>
      <c r="C16" s="47"/>
      <c r="D16" s="47"/>
      <c r="E16" s="47"/>
      <c r="F16" s="40">
        <f t="shared" si="2"/>
        <v>2598000000</v>
      </c>
      <c r="G16" s="40"/>
      <c r="H16" s="40">
        <v>2598000000</v>
      </c>
      <c r="I16" s="40">
        <f t="shared" si="4"/>
        <v>1674020000</v>
      </c>
      <c r="J16" s="48"/>
      <c r="K16" s="40"/>
      <c r="L16" s="40"/>
      <c r="M16" s="48">
        <f t="shared" si="3"/>
        <v>1674020000</v>
      </c>
      <c r="N16" s="48">
        <v>1674020000</v>
      </c>
      <c r="O16" s="48"/>
      <c r="P16" s="40"/>
      <c r="Q16" s="41"/>
      <c r="R16" s="41"/>
    </row>
    <row r="17" spans="1:19" s="49" customFormat="1" ht="12" x14ac:dyDescent="0.2">
      <c r="A17" s="45"/>
      <c r="B17" s="46" t="s">
        <v>25</v>
      </c>
      <c r="C17" s="47"/>
      <c r="D17" s="47"/>
      <c r="E17" s="47"/>
      <c r="F17" s="40">
        <f t="shared" si="2"/>
        <v>12000000000</v>
      </c>
      <c r="G17" s="40">
        <v>12000000000</v>
      </c>
      <c r="H17" s="40"/>
      <c r="I17" s="40">
        <f t="shared" si="4"/>
        <v>10188848449</v>
      </c>
      <c r="J17" s="48">
        <f>K17+L17</f>
        <v>10188848449</v>
      </c>
      <c r="K17" s="40">
        <v>10188848449</v>
      </c>
      <c r="L17" s="40"/>
      <c r="M17" s="48">
        <f t="shared" si="3"/>
        <v>0</v>
      </c>
      <c r="N17" s="48"/>
      <c r="O17" s="48"/>
      <c r="P17" s="40">
        <f>I17/F17*100</f>
        <v>84.907070408333325</v>
      </c>
      <c r="Q17" s="41"/>
      <c r="R17" s="41"/>
    </row>
    <row r="18" spans="1:19" s="52" customFormat="1" ht="24" x14ac:dyDescent="0.2">
      <c r="A18" s="50">
        <v>2</v>
      </c>
      <c r="B18" s="44" t="s">
        <v>26</v>
      </c>
      <c r="C18" s="38">
        <f>SUBTOTAL(9,C19:C49)</f>
        <v>0</v>
      </c>
      <c r="D18" s="38">
        <f>SUBTOTAL(9,D19:D49)</f>
        <v>0</v>
      </c>
      <c r="E18" s="38">
        <f>SUBTOTAL(9,E19:E49)</f>
        <v>0</v>
      </c>
      <c r="F18" s="39">
        <f>SUBTOTAL(9,F19:F30)</f>
        <v>15661000000</v>
      </c>
      <c r="G18" s="39">
        <f>SUBTOTAL(9,G19:G30)</f>
        <v>0</v>
      </c>
      <c r="H18" s="39">
        <f>SUBTOTAL(9,H19:H30)</f>
        <v>15661000000</v>
      </c>
      <c r="I18" s="39">
        <f t="shared" ref="I18:N18" si="5">SUBTOTAL(9,I19:I30)</f>
        <v>18479980458</v>
      </c>
      <c r="J18" s="39">
        <f t="shared" si="5"/>
        <v>6267965000</v>
      </c>
      <c r="K18" s="39">
        <f t="shared" si="5"/>
        <v>6267965000</v>
      </c>
      <c r="L18" s="39">
        <f t="shared" si="5"/>
        <v>0</v>
      </c>
      <c r="M18" s="39">
        <f t="shared" si="5"/>
        <v>12212015458</v>
      </c>
      <c r="N18" s="39">
        <f t="shared" si="5"/>
        <v>12212015458</v>
      </c>
      <c r="O18" s="39">
        <f>SUBTOTAL(9,O19:O49)</f>
        <v>0</v>
      </c>
      <c r="P18" s="39">
        <f>I18/F18*100</f>
        <v>118.00000292446204</v>
      </c>
      <c r="Q18" s="38"/>
      <c r="R18" s="38">
        <f t="shared" ref="R18:R29" si="6">M18/H18*100</f>
        <v>77.977239371687631</v>
      </c>
      <c r="S18" s="51"/>
    </row>
    <row r="19" spans="1:19" s="49" customFormat="1" ht="12" x14ac:dyDescent="0.2">
      <c r="A19" s="53"/>
      <c r="B19" s="46" t="s">
        <v>27</v>
      </c>
      <c r="C19" s="47"/>
      <c r="D19" s="47"/>
      <c r="E19" s="47"/>
      <c r="F19" s="40">
        <v>50000000</v>
      </c>
      <c r="G19" s="40"/>
      <c r="H19" s="40">
        <v>50000000</v>
      </c>
      <c r="I19" s="40">
        <f t="shared" si="4"/>
        <v>50000000</v>
      </c>
      <c r="J19" s="48">
        <f>K19+L19</f>
        <v>0</v>
      </c>
      <c r="K19" s="40"/>
      <c r="L19" s="40"/>
      <c r="M19" s="48">
        <f>N19+O19</f>
        <v>50000000</v>
      </c>
      <c r="N19" s="48">
        <v>50000000</v>
      </c>
      <c r="O19" s="48"/>
      <c r="P19" s="40">
        <f t="shared" ref="P19:P49" si="7">I19/F19*100</f>
        <v>100</v>
      </c>
      <c r="Q19" s="41"/>
      <c r="R19" s="41">
        <f t="shared" si="6"/>
        <v>100</v>
      </c>
    </row>
    <row r="20" spans="1:19" s="49" customFormat="1" ht="12" x14ac:dyDescent="0.2">
      <c r="A20" s="53"/>
      <c r="B20" s="46" t="s">
        <v>20</v>
      </c>
      <c r="C20" s="47"/>
      <c r="D20" s="47"/>
      <c r="E20" s="47"/>
      <c r="F20" s="40">
        <v>9380000000</v>
      </c>
      <c r="G20" s="40"/>
      <c r="H20" s="40">
        <v>9380000000</v>
      </c>
      <c r="I20" s="40">
        <f t="shared" si="4"/>
        <v>6091559858</v>
      </c>
      <c r="J20" s="48">
        <f t="shared" ref="J20:J49" si="8">K20+L20</f>
        <v>0</v>
      </c>
      <c r="K20" s="40"/>
      <c r="L20" s="40"/>
      <c r="M20" s="48">
        <f t="shared" ref="M20:M49" si="9">N20+O20</f>
        <v>6091559858</v>
      </c>
      <c r="N20" s="48">
        <v>6091559858</v>
      </c>
      <c r="O20" s="48"/>
      <c r="P20" s="40">
        <f t="shared" si="7"/>
        <v>64.942002750533049</v>
      </c>
      <c r="Q20" s="41"/>
      <c r="R20" s="41">
        <f t="shared" si="6"/>
        <v>64.942002750533049</v>
      </c>
    </row>
    <row r="21" spans="1:19" s="49" customFormat="1" ht="12" x14ac:dyDescent="0.2">
      <c r="A21" s="53"/>
      <c r="B21" s="46" t="s">
        <v>21</v>
      </c>
      <c r="C21" s="47"/>
      <c r="D21" s="47"/>
      <c r="E21" s="47"/>
      <c r="F21" s="40">
        <v>206000000</v>
      </c>
      <c r="G21" s="40"/>
      <c r="H21" s="40">
        <v>206000000</v>
      </c>
      <c r="I21" s="40">
        <f t="shared" si="4"/>
        <v>206000000</v>
      </c>
      <c r="J21" s="48">
        <f t="shared" si="8"/>
        <v>0</v>
      </c>
      <c r="K21" s="40"/>
      <c r="L21" s="40"/>
      <c r="M21" s="48">
        <f t="shared" si="9"/>
        <v>206000000</v>
      </c>
      <c r="N21" s="48">
        <v>206000000</v>
      </c>
      <c r="O21" s="48"/>
      <c r="P21" s="40">
        <f t="shared" si="7"/>
        <v>100</v>
      </c>
      <c r="Q21" s="41"/>
      <c r="R21" s="41">
        <f t="shared" si="6"/>
        <v>100</v>
      </c>
    </row>
    <row r="22" spans="1:19" s="49" customFormat="1" ht="12" x14ac:dyDescent="0.2">
      <c r="A22" s="53"/>
      <c r="B22" s="46" t="s">
        <v>28</v>
      </c>
      <c r="C22" s="54"/>
      <c r="D22" s="54"/>
      <c r="E22" s="54"/>
      <c r="F22" s="40">
        <v>50000000</v>
      </c>
      <c r="G22" s="55"/>
      <c r="H22" s="40">
        <v>50000000</v>
      </c>
      <c r="I22" s="40">
        <f t="shared" si="4"/>
        <v>50000000</v>
      </c>
      <c r="J22" s="48">
        <f t="shared" si="8"/>
        <v>0</v>
      </c>
      <c r="K22" s="40"/>
      <c r="L22" s="40"/>
      <c r="M22" s="48">
        <f t="shared" si="9"/>
        <v>50000000</v>
      </c>
      <c r="N22" s="48">
        <v>50000000</v>
      </c>
      <c r="O22" s="48"/>
      <c r="P22" s="40">
        <f t="shared" si="7"/>
        <v>100</v>
      </c>
      <c r="Q22" s="41"/>
      <c r="R22" s="41">
        <f t="shared" si="6"/>
        <v>100</v>
      </c>
    </row>
    <row r="23" spans="1:19" s="49" customFormat="1" ht="12" x14ac:dyDescent="0.2">
      <c r="A23" s="53"/>
      <c r="B23" s="46" t="s">
        <v>29</v>
      </c>
      <c r="C23" s="47"/>
      <c r="D23" s="47"/>
      <c r="E23" s="47"/>
      <c r="F23" s="40">
        <v>2600000000</v>
      </c>
      <c r="G23" s="40"/>
      <c r="H23" s="40">
        <v>2600000000</v>
      </c>
      <c r="I23" s="40">
        <f t="shared" si="4"/>
        <v>2600000000</v>
      </c>
      <c r="J23" s="48">
        <f t="shared" si="8"/>
        <v>0</v>
      </c>
      <c r="K23" s="40"/>
      <c r="L23" s="40"/>
      <c r="M23" s="48">
        <f t="shared" si="9"/>
        <v>2600000000</v>
      </c>
      <c r="N23" s="48">
        <v>2600000000</v>
      </c>
      <c r="O23" s="48"/>
      <c r="P23" s="40">
        <f t="shared" si="7"/>
        <v>100</v>
      </c>
      <c r="Q23" s="41"/>
      <c r="R23" s="41">
        <f t="shared" si="6"/>
        <v>100</v>
      </c>
    </row>
    <row r="24" spans="1:19" s="49" customFormat="1" ht="24" x14ac:dyDescent="0.2">
      <c r="A24" s="53"/>
      <c r="B24" s="46" t="s">
        <v>22</v>
      </c>
      <c r="C24" s="47"/>
      <c r="D24" s="47"/>
      <c r="E24" s="47"/>
      <c r="F24" s="40">
        <v>950000000</v>
      </c>
      <c r="G24" s="40"/>
      <c r="H24" s="40">
        <v>950000000</v>
      </c>
      <c r="I24" s="40">
        <f t="shared" si="4"/>
        <v>799630200</v>
      </c>
      <c r="J24" s="48">
        <f t="shared" si="8"/>
        <v>0</v>
      </c>
      <c r="K24" s="40"/>
      <c r="L24" s="40"/>
      <c r="M24" s="48">
        <f t="shared" si="9"/>
        <v>799630200</v>
      </c>
      <c r="N24" s="48">
        <v>799630200</v>
      </c>
      <c r="O24" s="48"/>
      <c r="P24" s="40">
        <f t="shared" si="7"/>
        <v>84.171599999999998</v>
      </c>
      <c r="Q24" s="41"/>
      <c r="R24" s="41">
        <f t="shared" si="6"/>
        <v>84.171599999999998</v>
      </c>
    </row>
    <row r="25" spans="1:19" s="49" customFormat="1" ht="24" x14ac:dyDescent="0.2">
      <c r="A25" s="53"/>
      <c r="B25" s="46" t="s">
        <v>23</v>
      </c>
      <c r="C25" s="47"/>
      <c r="D25" s="47"/>
      <c r="E25" s="47"/>
      <c r="F25" s="40">
        <f>800000000+50000000</f>
        <v>850000000</v>
      </c>
      <c r="G25" s="40"/>
      <c r="H25" s="40">
        <v>850000000</v>
      </c>
      <c r="I25" s="40">
        <f t="shared" si="4"/>
        <v>840405400</v>
      </c>
      <c r="J25" s="48">
        <f t="shared" si="8"/>
        <v>0</v>
      </c>
      <c r="K25" s="40"/>
      <c r="L25" s="40"/>
      <c r="M25" s="48">
        <f t="shared" si="9"/>
        <v>840405400</v>
      </c>
      <c r="N25" s="48">
        <v>840405400</v>
      </c>
      <c r="O25" s="48"/>
      <c r="P25" s="40">
        <f t="shared" si="7"/>
        <v>98.871223529411765</v>
      </c>
      <c r="Q25" s="41"/>
      <c r="R25" s="41">
        <f t="shared" si="6"/>
        <v>98.871223529411765</v>
      </c>
    </row>
    <row r="26" spans="1:19" s="49" customFormat="1" ht="12" x14ac:dyDescent="0.2">
      <c r="A26" s="53"/>
      <c r="B26" s="46" t="s">
        <v>30</v>
      </c>
      <c r="C26" s="47"/>
      <c r="D26" s="47"/>
      <c r="E26" s="47"/>
      <c r="F26" s="40">
        <v>1000000000</v>
      </c>
      <c r="G26" s="40"/>
      <c r="H26" s="40">
        <v>1000000000</v>
      </c>
      <c r="I26" s="40">
        <f t="shared" si="4"/>
        <v>999420000</v>
      </c>
      <c r="J26" s="48"/>
      <c r="K26" s="40"/>
      <c r="L26" s="40"/>
      <c r="M26" s="48">
        <f t="shared" si="9"/>
        <v>999420000</v>
      </c>
      <c r="N26" s="48">
        <v>999420000</v>
      </c>
      <c r="O26" s="48"/>
      <c r="P26" s="40">
        <f t="shared" si="7"/>
        <v>99.941999999999993</v>
      </c>
      <c r="Q26" s="41"/>
      <c r="R26" s="41">
        <f t="shared" si="6"/>
        <v>99.941999999999993</v>
      </c>
    </row>
    <row r="27" spans="1:19" s="49" customFormat="1" ht="12" x14ac:dyDescent="0.2">
      <c r="A27" s="53"/>
      <c r="B27" s="46" t="s">
        <v>31</v>
      </c>
      <c r="C27" s="47"/>
      <c r="D27" s="47"/>
      <c r="E27" s="47"/>
      <c r="F27" s="40">
        <v>400000000</v>
      </c>
      <c r="G27" s="40"/>
      <c r="H27" s="40">
        <v>400000000</v>
      </c>
      <c r="I27" s="40">
        <f t="shared" si="4"/>
        <v>400000000</v>
      </c>
      <c r="J27" s="48">
        <f t="shared" si="8"/>
        <v>0</v>
      </c>
      <c r="K27" s="40"/>
      <c r="L27" s="40"/>
      <c r="M27" s="48">
        <f t="shared" si="9"/>
        <v>400000000</v>
      </c>
      <c r="N27" s="48">
        <v>400000000</v>
      </c>
      <c r="O27" s="48"/>
      <c r="P27" s="40">
        <f t="shared" si="7"/>
        <v>100</v>
      </c>
      <c r="Q27" s="41"/>
      <c r="R27" s="41">
        <f t="shared" si="6"/>
        <v>100</v>
      </c>
    </row>
    <row r="28" spans="1:19" s="49" customFormat="1" ht="24" x14ac:dyDescent="0.2">
      <c r="A28" s="53"/>
      <c r="B28" s="46" t="s">
        <v>32</v>
      </c>
      <c r="C28" s="47"/>
      <c r="D28" s="47"/>
      <c r="E28" s="47"/>
      <c r="F28" s="40">
        <v>100000000</v>
      </c>
      <c r="G28" s="40"/>
      <c r="H28" s="40">
        <v>100000000</v>
      </c>
      <c r="I28" s="40">
        <f t="shared" si="4"/>
        <v>100000000</v>
      </c>
      <c r="J28" s="48">
        <f t="shared" si="8"/>
        <v>0</v>
      </c>
      <c r="K28" s="40"/>
      <c r="L28" s="40"/>
      <c r="M28" s="48">
        <f t="shared" si="9"/>
        <v>100000000</v>
      </c>
      <c r="N28" s="48">
        <v>100000000</v>
      </c>
      <c r="O28" s="48"/>
      <c r="P28" s="40">
        <f t="shared" si="7"/>
        <v>100</v>
      </c>
      <c r="Q28" s="41"/>
      <c r="R28" s="41">
        <f t="shared" si="6"/>
        <v>100</v>
      </c>
    </row>
    <row r="29" spans="1:19" s="49" customFormat="1" ht="12" x14ac:dyDescent="0.2">
      <c r="A29" s="53"/>
      <c r="B29" s="46" t="s">
        <v>33</v>
      </c>
      <c r="C29" s="54"/>
      <c r="D29" s="54"/>
      <c r="E29" s="54"/>
      <c r="F29" s="40">
        <v>75000000</v>
      </c>
      <c r="G29" s="55"/>
      <c r="H29" s="40">
        <v>75000000</v>
      </c>
      <c r="I29" s="40">
        <f t="shared" si="4"/>
        <v>75000000</v>
      </c>
      <c r="J29" s="48">
        <f t="shared" si="8"/>
        <v>0</v>
      </c>
      <c r="K29" s="40">
        <f>G29</f>
        <v>0</v>
      </c>
      <c r="L29" s="40"/>
      <c r="M29" s="48">
        <f t="shared" si="9"/>
        <v>75000000</v>
      </c>
      <c r="N29" s="48">
        <v>75000000</v>
      </c>
      <c r="O29" s="48"/>
      <c r="P29" s="40">
        <f t="shared" si="7"/>
        <v>100</v>
      </c>
      <c r="Q29" s="41"/>
      <c r="R29" s="41">
        <f t="shared" si="6"/>
        <v>100</v>
      </c>
    </row>
    <row r="30" spans="1:19" s="49" customFormat="1" ht="12" x14ac:dyDescent="0.2">
      <c r="A30" s="53"/>
      <c r="B30" s="46" t="s">
        <v>25</v>
      </c>
      <c r="C30" s="47">
        <f>D30+E30</f>
        <v>0</v>
      </c>
      <c r="D30" s="47"/>
      <c r="E30" s="47"/>
      <c r="F30" s="40"/>
      <c r="G30" s="55"/>
      <c r="H30" s="40"/>
      <c r="I30" s="40">
        <f t="shared" si="4"/>
        <v>6267965000</v>
      </c>
      <c r="J30" s="48">
        <f t="shared" si="8"/>
        <v>6267965000</v>
      </c>
      <c r="K30" s="40">
        <v>6267965000</v>
      </c>
      <c r="L30" s="40"/>
      <c r="M30" s="48">
        <f t="shared" si="9"/>
        <v>0</v>
      </c>
      <c r="N30" s="40"/>
      <c r="O30" s="48"/>
      <c r="P30" s="40"/>
      <c r="Q30" s="41"/>
      <c r="R30" s="41"/>
    </row>
    <row r="31" spans="1:19" s="51" customFormat="1" ht="12" x14ac:dyDescent="0.2">
      <c r="A31" s="50" t="s">
        <v>34</v>
      </c>
      <c r="B31" s="44" t="s">
        <v>35</v>
      </c>
      <c r="C31" s="38">
        <f>SUBTOTAL(9,C32:C49)</f>
        <v>0</v>
      </c>
      <c r="D31" s="38">
        <f>SUBTOTAL(9,D32:D49)</f>
        <v>0</v>
      </c>
      <c r="E31" s="38">
        <f>SUBTOTAL(9,E32:E49)</f>
        <v>0</v>
      </c>
      <c r="F31" s="39">
        <f>SUBTOTAL(9,F32:F49)</f>
        <v>237925000000</v>
      </c>
      <c r="G31" s="39">
        <f t="shared" ref="G31:O31" si="10">SUBTOTAL(9,G32:G49)</f>
        <v>176899000000</v>
      </c>
      <c r="H31" s="39">
        <f t="shared" si="10"/>
        <v>61026000000</v>
      </c>
      <c r="I31" s="39">
        <f t="shared" si="10"/>
        <v>263294231802</v>
      </c>
      <c r="J31" s="39">
        <f t="shared" si="10"/>
        <v>204409960245</v>
      </c>
      <c r="K31" s="39">
        <f t="shared" si="10"/>
        <v>204409960245</v>
      </c>
      <c r="L31" s="39">
        <f t="shared" si="10"/>
        <v>0</v>
      </c>
      <c r="M31" s="39">
        <f t="shared" si="10"/>
        <v>58884271557</v>
      </c>
      <c r="N31" s="39">
        <f t="shared" si="10"/>
        <v>58884271557</v>
      </c>
      <c r="O31" s="39">
        <f t="shared" si="10"/>
        <v>0</v>
      </c>
      <c r="P31" s="39">
        <f t="shared" si="7"/>
        <v>110.66270118818954</v>
      </c>
      <c r="Q31" s="38"/>
      <c r="R31" s="38">
        <f t="shared" ref="R31:R49" si="11">M31/H31*100</f>
        <v>96.490465632681151</v>
      </c>
    </row>
    <row r="32" spans="1:19" s="56" customFormat="1" ht="24" x14ac:dyDescent="0.2">
      <c r="A32" s="53">
        <v>1</v>
      </c>
      <c r="B32" s="44" t="s">
        <v>36</v>
      </c>
      <c r="C32" s="47"/>
      <c r="D32" s="47"/>
      <c r="E32" s="47"/>
      <c r="F32" s="39">
        <f>SUBTOTAL(9,F33:F40)</f>
        <v>94286000000</v>
      </c>
      <c r="G32" s="39">
        <f>SUBTOTAL(9,G33:G40)</f>
        <v>64099000000</v>
      </c>
      <c r="H32" s="39">
        <f>SUBTOTAL(9,H33:H40)</f>
        <v>30187000000</v>
      </c>
      <c r="I32" s="39">
        <f>SUBTOTAL(9,I33:I40)</f>
        <v>126093664593</v>
      </c>
      <c r="J32" s="39">
        <f t="shared" ref="J32:O32" si="12">SUBTOTAL(9,J33:J40)</f>
        <v>86418876177</v>
      </c>
      <c r="K32" s="39">
        <f t="shared" si="12"/>
        <v>86418876177</v>
      </c>
      <c r="L32" s="39">
        <f t="shared" si="12"/>
        <v>0</v>
      </c>
      <c r="M32" s="39">
        <f t="shared" si="12"/>
        <v>39674788416</v>
      </c>
      <c r="N32" s="39">
        <f t="shared" si="12"/>
        <v>39674788416</v>
      </c>
      <c r="O32" s="39">
        <f t="shared" si="12"/>
        <v>0</v>
      </c>
      <c r="P32" s="40">
        <f t="shared" si="7"/>
        <v>133.73529961287994</v>
      </c>
      <c r="Q32" s="41"/>
      <c r="R32" s="41">
        <f t="shared" si="11"/>
        <v>131.43004742438796</v>
      </c>
    </row>
    <row r="33" spans="1:18" s="49" customFormat="1" ht="12" x14ac:dyDescent="0.2">
      <c r="A33" s="53"/>
      <c r="B33" s="46" t="s">
        <v>37</v>
      </c>
      <c r="C33" s="47"/>
      <c r="D33" s="47"/>
      <c r="E33" s="47"/>
      <c r="F33" s="40">
        <v>48651000000</v>
      </c>
      <c r="G33" s="40">
        <f>18952000000+14887000000</f>
        <v>33839000000</v>
      </c>
      <c r="H33" s="40">
        <f>9803000000+700000000+761000000+2790000000+703000000+55000000</f>
        <v>14812000000</v>
      </c>
      <c r="I33" s="40">
        <f t="shared" ref="I33:I49" si="13">J33+M33</f>
        <v>67592758340</v>
      </c>
      <c r="J33" s="48">
        <f t="shared" si="8"/>
        <v>47444137000</v>
      </c>
      <c r="K33" s="40">
        <f>[1]CTMTQG!H56</f>
        <v>47444137000</v>
      </c>
      <c r="L33" s="40"/>
      <c r="M33" s="48">
        <f t="shared" si="9"/>
        <v>20148621340</v>
      </c>
      <c r="N33" s="48">
        <f>[1]CTMTQG!K56</f>
        <v>20148621340</v>
      </c>
      <c r="O33" s="48"/>
      <c r="P33" s="40">
        <f t="shared" si="7"/>
        <v>138.93395477996341</v>
      </c>
      <c r="Q33" s="41"/>
      <c r="R33" s="41">
        <f t="shared" si="11"/>
        <v>136.02903956251689</v>
      </c>
    </row>
    <row r="34" spans="1:18" s="49" customFormat="1" ht="12" x14ac:dyDescent="0.2">
      <c r="A34" s="53"/>
      <c r="B34" s="46" t="s">
        <v>38</v>
      </c>
      <c r="C34" s="47"/>
      <c r="D34" s="47"/>
      <c r="E34" s="47"/>
      <c r="F34" s="40">
        <v>17055000000</v>
      </c>
      <c r="G34" s="40">
        <f>13048000000</f>
        <v>13048000000</v>
      </c>
      <c r="H34" s="40">
        <f>667000000+2392000000+593000000+300000000+55000000</f>
        <v>4007000000</v>
      </c>
      <c r="I34" s="40">
        <f t="shared" si="13"/>
        <v>24920260177</v>
      </c>
      <c r="J34" s="48">
        <f t="shared" si="8"/>
        <v>20286978177</v>
      </c>
      <c r="K34" s="40">
        <f>[1]CTMTQG!H58</f>
        <v>20286978177</v>
      </c>
      <c r="L34" s="40"/>
      <c r="M34" s="48">
        <f t="shared" si="9"/>
        <v>4633282000</v>
      </c>
      <c r="N34" s="48">
        <f>[1]CTMTQG!K58</f>
        <v>4633282000</v>
      </c>
      <c r="O34" s="48"/>
      <c r="P34" s="40">
        <f t="shared" si="7"/>
        <v>146.11703416593375</v>
      </c>
      <c r="Q34" s="41"/>
      <c r="R34" s="41">
        <f t="shared" si="11"/>
        <v>115.62969802845022</v>
      </c>
    </row>
    <row r="35" spans="1:18" s="49" customFormat="1" ht="12" x14ac:dyDescent="0.2">
      <c r="A35" s="53"/>
      <c r="B35" s="46" t="s">
        <v>39</v>
      </c>
      <c r="C35" s="47"/>
      <c r="D35" s="47"/>
      <c r="E35" s="47"/>
      <c r="F35" s="40">
        <v>8004000000</v>
      </c>
      <c r="G35" s="40">
        <f>5394000000</f>
        <v>5394000000</v>
      </c>
      <c r="H35" s="40">
        <f>126000000+600000000+100000000+276000000+1000000000+250000000+218000000+40000000</f>
        <v>2610000000</v>
      </c>
      <c r="I35" s="40">
        <f t="shared" si="13"/>
        <v>7311463426</v>
      </c>
      <c r="J35" s="48">
        <f t="shared" si="8"/>
        <v>4202647000</v>
      </c>
      <c r="K35" s="40">
        <f>[1]CTMTQG!H60</f>
        <v>4202647000</v>
      </c>
      <c r="L35" s="40"/>
      <c r="M35" s="48">
        <f t="shared" si="9"/>
        <v>3108816426</v>
      </c>
      <c r="N35" s="48">
        <f>[1]CTMTQG!K60</f>
        <v>3108816426</v>
      </c>
      <c r="O35" s="48"/>
      <c r="P35" s="40">
        <f t="shared" si="7"/>
        <v>91.347619015492256</v>
      </c>
      <c r="Q35" s="41"/>
      <c r="R35" s="41">
        <f t="shared" si="11"/>
        <v>119.1117404597701</v>
      </c>
    </row>
    <row r="36" spans="1:18" s="49" customFormat="1" ht="12" x14ac:dyDescent="0.2">
      <c r="A36" s="53"/>
      <c r="B36" s="46" t="s">
        <v>40</v>
      </c>
      <c r="C36" s="47"/>
      <c r="D36" s="47"/>
      <c r="E36" s="47"/>
      <c r="F36" s="40">
        <v>2141000000</v>
      </c>
      <c r="G36" s="40">
        <f>200000000</f>
        <v>200000000</v>
      </c>
      <c r="H36" s="40">
        <v>1941000000</v>
      </c>
      <c r="I36" s="40">
        <f t="shared" si="13"/>
        <v>2953398000</v>
      </c>
      <c r="J36" s="48">
        <f t="shared" si="8"/>
        <v>500000000</v>
      </c>
      <c r="K36" s="40">
        <f>[1]CTMTQG!H68</f>
        <v>500000000</v>
      </c>
      <c r="L36" s="40"/>
      <c r="M36" s="48">
        <f t="shared" si="9"/>
        <v>2453398000</v>
      </c>
      <c r="N36" s="48">
        <f>[1]CTMTQG!K68</f>
        <v>2453398000</v>
      </c>
      <c r="O36" s="48"/>
      <c r="P36" s="40">
        <f t="shared" si="7"/>
        <v>137.94479215319944</v>
      </c>
      <c r="Q36" s="41"/>
      <c r="R36" s="41">
        <f t="shared" si="11"/>
        <v>126.39866048428645</v>
      </c>
    </row>
    <row r="37" spans="1:18" s="49" customFormat="1" ht="12" x14ac:dyDescent="0.2">
      <c r="A37" s="53"/>
      <c r="B37" s="46" t="s">
        <v>41</v>
      </c>
      <c r="C37" s="47"/>
      <c r="D37" s="47"/>
      <c r="E37" s="47"/>
      <c r="F37" s="40">
        <v>9288000000</v>
      </c>
      <c r="G37" s="40">
        <v>6596000000</v>
      </c>
      <c r="H37" s="40">
        <v>2692000000</v>
      </c>
      <c r="I37" s="40">
        <f t="shared" si="13"/>
        <v>10801265650</v>
      </c>
      <c r="J37" s="48">
        <f t="shared" si="8"/>
        <v>6717592000</v>
      </c>
      <c r="K37" s="40">
        <f>[1]CTMTQG!H62</f>
        <v>6717592000</v>
      </c>
      <c r="L37" s="40"/>
      <c r="M37" s="48">
        <f t="shared" si="9"/>
        <v>4083673650</v>
      </c>
      <c r="N37" s="48">
        <f>[1]CTMTQG!K62</f>
        <v>4083673650</v>
      </c>
      <c r="O37" s="48"/>
      <c r="P37" s="40">
        <f t="shared" si="7"/>
        <v>116.29269649009476</v>
      </c>
      <c r="Q37" s="41"/>
      <c r="R37" s="41">
        <f t="shared" si="11"/>
        <v>151.69664375928679</v>
      </c>
    </row>
    <row r="38" spans="1:18" s="49" customFormat="1" ht="12" x14ac:dyDescent="0.2">
      <c r="A38" s="53"/>
      <c r="B38" s="46" t="s">
        <v>42</v>
      </c>
      <c r="C38" s="47"/>
      <c r="D38" s="47"/>
      <c r="E38" s="47"/>
      <c r="F38" s="40">
        <v>10000000</v>
      </c>
      <c r="G38" s="40"/>
      <c r="H38" s="40">
        <v>10000000</v>
      </c>
      <c r="I38" s="40">
        <f t="shared" si="13"/>
        <v>0</v>
      </c>
      <c r="J38" s="48">
        <f t="shared" si="8"/>
        <v>0</v>
      </c>
      <c r="K38" s="40"/>
      <c r="L38" s="40"/>
      <c r="M38" s="48">
        <f t="shared" si="9"/>
        <v>0</v>
      </c>
      <c r="N38" s="48"/>
      <c r="O38" s="48"/>
      <c r="P38" s="40">
        <f t="shared" si="7"/>
        <v>0</v>
      </c>
      <c r="Q38" s="41"/>
      <c r="R38" s="41">
        <f t="shared" si="11"/>
        <v>0</v>
      </c>
    </row>
    <row r="39" spans="1:18" s="49" customFormat="1" ht="12" x14ac:dyDescent="0.2">
      <c r="A39" s="53"/>
      <c r="B39" s="46" t="s">
        <v>43</v>
      </c>
      <c r="C39" s="47"/>
      <c r="D39" s="47"/>
      <c r="E39" s="47"/>
      <c r="F39" s="40">
        <v>3950000000</v>
      </c>
      <c r="G39" s="40">
        <v>1945000000</v>
      </c>
      <c r="H39" s="40">
        <v>2005000000</v>
      </c>
      <c r="I39" s="40">
        <f t="shared" si="13"/>
        <v>5598152000</v>
      </c>
      <c r="J39" s="48">
        <f t="shared" si="8"/>
        <v>3236530000</v>
      </c>
      <c r="K39" s="40">
        <f>[1]CTMTQG!H64</f>
        <v>3236530000</v>
      </c>
      <c r="L39" s="40"/>
      <c r="M39" s="48">
        <f t="shared" si="9"/>
        <v>2361622000</v>
      </c>
      <c r="N39" s="48">
        <f>[1]CTMTQG!K64</f>
        <v>2361622000</v>
      </c>
      <c r="O39" s="48"/>
      <c r="P39" s="40">
        <f t="shared" si="7"/>
        <v>141.72536708860758</v>
      </c>
      <c r="Q39" s="41"/>
      <c r="R39" s="41">
        <f t="shared" si="11"/>
        <v>117.78663341645886</v>
      </c>
    </row>
    <row r="40" spans="1:18" s="49" customFormat="1" ht="12" x14ac:dyDescent="0.2">
      <c r="A40" s="53"/>
      <c r="B40" s="46" t="s">
        <v>44</v>
      </c>
      <c r="C40" s="47"/>
      <c r="D40" s="47"/>
      <c r="E40" s="47"/>
      <c r="F40" s="40">
        <v>5187000000</v>
      </c>
      <c r="G40" s="40">
        <v>3077000000</v>
      </c>
      <c r="H40" s="40">
        <v>2110000000</v>
      </c>
      <c r="I40" s="40">
        <f t="shared" si="13"/>
        <v>6916367000</v>
      </c>
      <c r="J40" s="48">
        <f t="shared" si="8"/>
        <v>4030992000</v>
      </c>
      <c r="K40" s="40">
        <f>[1]CTMTQG!H66</f>
        <v>4030992000</v>
      </c>
      <c r="L40" s="40"/>
      <c r="M40" s="48">
        <f t="shared" si="9"/>
        <v>2885375000</v>
      </c>
      <c r="N40" s="48">
        <f>[1]CTMTQG!K66</f>
        <v>2885375000</v>
      </c>
      <c r="O40" s="48"/>
      <c r="P40" s="40">
        <f t="shared" si="7"/>
        <v>133.34040871409292</v>
      </c>
      <c r="Q40" s="41"/>
      <c r="R40" s="41">
        <f t="shared" si="11"/>
        <v>136.74763033175356</v>
      </c>
    </row>
    <row r="41" spans="1:18" s="56" customFormat="1" ht="24" x14ac:dyDescent="0.2">
      <c r="A41" s="53">
        <v>2</v>
      </c>
      <c r="B41" s="44" t="s">
        <v>26</v>
      </c>
      <c r="C41" s="47"/>
      <c r="D41" s="47"/>
      <c r="E41" s="47"/>
      <c r="F41" s="39">
        <f>SUBTOTAL(9,F42:F49)</f>
        <v>143639000000</v>
      </c>
      <c r="G41" s="39">
        <f>SUBTOTAL(9,G42:G50)</f>
        <v>112800000000</v>
      </c>
      <c r="H41" s="39">
        <f>SUBTOTAL(9,H42:H50)</f>
        <v>30839000000</v>
      </c>
      <c r="I41" s="39">
        <f>SUBTOTAL(9,I42:I49)</f>
        <v>137200567209</v>
      </c>
      <c r="J41" s="39">
        <f>SUBTOTAL(9,J42:J49)</f>
        <v>117991084068</v>
      </c>
      <c r="K41" s="39">
        <f>SUBTOTAL(9,K42:K49)</f>
        <v>117991084068</v>
      </c>
      <c r="L41" s="39">
        <f>SUBTOTAL(9,L42:L50)</f>
        <v>0</v>
      </c>
      <c r="M41" s="39">
        <f>SUBTOTAL(9,M42:M49)</f>
        <v>19209483141</v>
      </c>
      <c r="N41" s="39">
        <f>SUBTOTAL(9,N42:N49)</f>
        <v>19209483141</v>
      </c>
      <c r="O41" s="39">
        <f>SUBTOTAL(9,O42:O50)</f>
        <v>0</v>
      </c>
      <c r="P41" s="40">
        <f t="shared" si="7"/>
        <v>95.517629062441259</v>
      </c>
      <c r="Q41" s="41"/>
      <c r="R41" s="41">
        <f t="shared" si="11"/>
        <v>62.289578588799898</v>
      </c>
    </row>
    <row r="42" spans="1:18" s="49" customFormat="1" ht="12" x14ac:dyDescent="0.2">
      <c r="A42" s="53"/>
      <c r="B42" s="46" t="s">
        <v>37</v>
      </c>
      <c r="C42" s="47"/>
      <c r="D42" s="47"/>
      <c r="E42" s="47"/>
      <c r="F42" s="40">
        <f>G42+H42</f>
        <v>19823000000</v>
      </c>
      <c r="G42" s="40">
        <v>15725000000</v>
      </c>
      <c r="H42" s="40">
        <f>2828000000+620000000+650000000</f>
        <v>4098000000</v>
      </c>
      <c r="I42" s="40">
        <f t="shared" si="13"/>
        <v>20797749000</v>
      </c>
      <c r="J42" s="48">
        <f t="shared" si="8"/>
        <v>17239605500</v>
      </c>
      <c r="K42" s="40">
        <f>[1]CTMTQG!O56</f>
        <v>17239605500</v>
      </c>
      <c r="L42" s="40"/>
      <c r="M42" s="48">
        <f t="shared" si="9"/>
        <v>3558143500</v>
      </c>
      <c r="N42" s="48">
        <f>[1]CTMTQG!R56</f>
        <v>3558143500</v>
      </c>
      <c r="O42" s="48"/>
      <c r="P42" s="40">
        <f t="shared" si="7"/>
        <v>104.91726277556374</v>
      </c>
      <c r="Q42" s="41"/>
      <c r="R42" s="41">
        <f t="shared" si="11"/>
        <v>86.826342118106396</v>
      </c>
    </row>
    <row r="43" spans="1:18" s="49" customFormat="1" ht="12" x14ac:dyDescent="0.2">
      <c r="A43" s="53"/>
      <c r="B43" s="46" t="s">
        <v>38</v>
      </c>
      <c r="C43" s="47"/>
      <c r="D43" s="47"/>
      <c r="E43" s="47"/>
      <c r="F43" s="40">
        <f>610000000+20235000000</f>
        <v>20845000000</v>
      </c>
      <c r="G43" s="40">
        <v>16607000000</v>
      </c>
      <c r="H43" s="40">
        <f>610000000+3628000000</f>
        <v>4238000000</v>
      </c>
      <c r="I43" s="40">
        <f t="shared" si="13"/>
        <v>21643986047</v>
      </c>
      <c r="J43" s="48">
        <f t="shared" si="8"/>
        <v>18593081047</v>
      </c>
      <c r="K43" s="40">
        <f>[1]CTMTQG!O58</f>
        <v>18593081047</v>
      </c>
      <c r="L43" s="40"/>
      <c r="M43" s="48">
        <f t="shared" si="9"/>
        <v>3050905000</v>
      </c>
      <c r="N43" s="48">
        <f>[1]CTMTQG!R58</f>
        <v>3050905000</v>
      </c>
      <c r="O43" s="48"/>
      <c r="P43" s="40">
        <f t="shared" si="7"/>
        <v>103.83298655313024</v>
      </c>
      <c r="Q43" s="41"/>
      <c r="R43" s="41">
        <f t="shared" si="11"/>
        <v>71.989263803680984</v>
      </c>
    </row>
    <row r="44" spans="1:18" s="49" customFormat="1" ht="12" x14ac:dyDescent="0.2">
      <c r="A44" s="53"/>
      <c r="B44" s="46" t="s">
        <v>39</v>
      </c>
      <c r="C44" s="47"/>
      <c r="D44" s="47"/>
      <c r="E44" s="47"/>
      <c r="F44" s="40">
        <f>15574000000+470000000</f>
        <v>16044000000</v>
      </c>
      <c r="G44" s="40">
        <v>12488000000</v>
      </c>
      <c r="H44" s="40">
        <f>3086000000+470000000</f>
        <v>3556000000</v>
      </c>
      <c r="I44" s="40">
        <f t="shared" si="13"/>
        <v>14281762400</v>
      </c>
      <c r="J44" s="48">
        <f t="shared" si="8"/>
        <v>11869668000</v>
      </c>
      <c r="K44" s="40">
        <f>[1]CTMTQG!O60</f>
        <v>11869668000</v>
      </c>
      <c r="L44" s="40"/>
      <c r="M44" s="48">
        <f t="shared" si="9"/>
        <v>2412094400</v>
      </c>
      <c r="N44" s="48">
        <f>[1]CTMTQG!R60</f>
        <v>2412094400</v>
      </c>
      <c r="O44" s="48"/>
      <c r="P44" s="40">
        <f t="shared" si="7"/>
        <v>89.01622039391674</v>
      </c>
      <c r="Q44" s="41"/>
      <c r="R44" s="41">
        <f t="shared" si="11"/>
        <v>67.831676040494941</v>
      </c>
    </row>
    <row r="45" spans="1:18" s="49" customFormat="1" ht="12" x14ac:dyDescent="0.2">
      <c r="A45" s="53"/>
      <c r="B45" s="46" t="s">
        <v>40</v>
      </c>
      <c r="C45" s="47"/>
      <c r="D45" s="47"/>
      <c r="E45" s="47"/>
      <c r="F45" s="40">
        <f>10914000000+470000000+650000000</f>
        <v>12034000000</v>
      </c>
      <c r="G45" s="40">
        <v>9144000000</v>
      </c>
      <c r="H45" s="40">
        <f>1120000000+1770000000</f>
        <v>2890000000</v>
      </c>
      <c r="I45" s="40">
        <f t="shared" si="13"/>
        <v>11179937000</v>
      </c>
      <c r="J45" s="48">
        <f t="shared" si="8"/>
        <v>8891779000</v>
      </c>
      <c r="K45" s="40">
        <f>[1]CTMTQG!O68</f>
        <v>8891779000</v>
      </c>
      <c r="L45" s="40"/>
      <c r="M45" s="48">
        <f t="shared" si="9"/>
        <v>2288158000</v>
      </c>
      <c r="N45" s="48">
        <f>[1]CTMTQG!R68</f>
        <v>2288158000</v>
      </c>
      <c r="O45" s="48"/>
      <c r="P45" s="40">
        <f t="shared" si="7"/>
        <v>92.902916735914914</v>
      </c>
      <c r="Q45" s="41"/>
      <c r="R45" s="41">
        <f t="shared" si="11"/>
        <v>79.175017301038068</v>
      </c>
    </row>
    <row r="46" spans="1:18" s="49" customFormat="1" ht="12" x14ac:dyDescent="0.2">
      <c r="A46" s="53"/>
      <c r="B46" s="46" t="s">
        <v>41</v>
      </c>
      <c r="C46" s="47"/>
      <c r="D46" s="47"/>
      <c r="E46" s="47"/>
      <c r="F46" s="40">
        <f>21114000000+520000000+525000000</f>
        <v>22159000000</v>
      </c>
      <c r="G46" s="40">
        <v>16443000000</v>
      </c>
      <c r="H46" s="40">
        <f>4671000000+1045000000</f>
        <v>5716000000</v>
      </c>
      <c r="I46" s="40">
        <f t="shared" si="13"/>
        <v>19932122041</v>
      </c>
      <c r="J46" s="48">
        <f t="shared" si="8"/>
        <v>18273405700</v>
      </c>
      <c r="K46" s="40">
        <f>[1]CTMTQG!O62</f>
        <v>18273405700</v>
      </c>
      <c r="L46" s="40"/>
      <c r="M46" s="48">
        <f t="shared" si="9"/>
        <v>1658716341</v>
      </c>
      <c r="N46" s="48">
        <f>[1]CTMTQG!R62</f>
        <v>1658716341</v>
      </c>
      <c r="O46" s="48"/>
      <c r="P46" s="40">
        <f t="shared" si="7"/>
        <v>89.95045823818765</v>
      </c>
      <c r="Q46" s="41"/>
      <c r="R46" s="41">
        <f t="shared" si="11"/>
        <v>29.018830318404476</v>
      </c>
    </row>
    <row r="47" spans="1:18" s="49" customFormat="1" ht="12" x14ac:dyDescent="0.2">
      <c r="A47" s="53"/>
      <c r="B47" s="46" t="s">
        <v>45</v>
      </c>
      <c r="C47" s="47"/>
      <c r="D47" s="47"/>
      <c r="E47" s="47"/>
      <c r="F47" s="40">
        <f>1830000000+620000000+650000000</f>
        <v>3100000000</v>
      </c>
      <c r="G47" s="40">
        <v>1230000000</v>
      </c>
      <c r="H47" s="40">
        <f>600000000+1270000000</f>
        <v>1870000000</v>
      </c>
      <c r="I47" s="40">
        <f t="shared" si="13"/>
        <v>2997830500</v>
      </c>
      <c r="J47" s="48">
        <f t="shared" si="8"/>
        <v>996217500</v>
      </c>
      <c r="K47" s="40">
        <f>[1]CTMTQG!O54</f>
        <v>996217500</v>
      </c>
      <c r="L47" s="40"/>
      <c r="M47" s="48">
        <f t="shared" si="9"/>
        <v>2001613000</v>
      </c>
      <c r="N47" s="48">
        <f>[1]CTMTQG!R54</f>
        <v>2001613000</v>
      </c>
      <c r="O47" s="48"/>
      <c r="P47" s="40">
        <f t="shared" si="7"/>
        <v>96.704209677419357</v>
      </c>
      <c r="Q47" s="41"/>
      <c r="R47" s="41">
        <f t="shared" si="11"/>
        <v>107.038128342246</v>
      </c>
    </row>
    <row r="48" spans="1:18" s="49" customFormat="1" ht="12" x14ac:dyDescent="0.2">
      <c r="A48" s="53"/>
      <c r="B48" s="46" t="s">
        <v>43</v>
      </c>
      <c r="C48" s="47"/>
      <c r="D48" s="47"/>
      <c r="E48" s="47"/>
      <c r="F48" s="40">
        <f>15327000000+570000000</f>
        <v>15897000000</v>
      </c>
      <c r="G48" s="40">
        <v>12967000000</v>
      </c>
      <c r="H48" s="40">
        <f>2360000000+570000000</f>
        <v>2930000000</v>
      </c>
      <c r="I48" s="40">
        <f t="shared" si="13"/>
        <v>15308485522</v>
      </c>
      <c r="J48" s="48">
        <f t="shared" si="8"/>
        <v>12859306622</v>
      </c>
      <c r="K48" s="40">
        <f>[1]CTMTQG!O64</f>
        <v>12859306622</v>
      </c>
      <c r="L48" s="40"/>
      <c r="M48" s="48">
        <f t="shared" si="9"/>
        <v>2449178900</v>
      </c>
      <c r="N48" s="48">
        <f>[1]CTMTQG!R64</f>
        <v>2449178900</v>
      </c>
      <c r="O48" s="48"/>
      <c r="P48" s="40">
        <f t="shared" si="7"/>
        <v>96.297952582248229</v>
      </c>
      <c r="Q48" s="41"/>
      <c r="R48" s="41">
        <f t="shared" si="11"/>
        <v>83.589723549488056</v>
      </c>
    </row>
    <row r="49" spans="1:18" s="49" customFormat="1" ht="12" x14ac:dyDescent="0.2">
      <c r="A49" s="53"/>
      <c r="B49" s="46" t="s">
        <v>44</v>
      </c>
      <c r="C49" s="47"/>
      <c r="D49" s="47"/>
      <c r="E49" s="47"/>
      <c r="F49" s="40">
        <f>32592000000+620000000+525000000</f>
        <v>33737000000</v>
      </c>
      <c r="G49" s="40">
        <v>28196000000</v>
      </c>
      <c r="H49" s="40">
        <f>4396000000+1145000000</f>
        <v>5541000000</v>
      </c>
      <c r="I49" s="40">
        <f t="shared" si="13"/>
        <v>31058694699</v>
      </c>
      <c r="J49" s="48">
        <f t="shared" si="8"/>
        <v>29268020699</v>
      </c>
      <c r="K49" s="40">
        <f>[1]CTMTQG!O66</f>
        <v>29268020699</v>
      </c>
      <c r="L49" s="40"/>
      <c r="M49" s="48">
        <f t="shared" si="9"/>
        <v>1790674000</v>
      </c>
      <c r="N49" s="48">
        <f>[1]CTMTQG!R66</f>
        <v>1790674000</v>
      </c>
      <c r="O49" s="48"/>
      <c r="P49" s="40">
        <f t="shared" si="7"/>
        <v>92.061222690221427</v>
      </c>
      <c r="Q49" s="41"/>
      <c r="R49" s="41">
        <f t="shared" si="11"/>
        <v>32.316802021295793</v>
      </c>
    </row>
    <row r="50" spans="1:18" s="62" customFormat="1" x14ac:dyDescent="0.3">
      <c r="A50" s="11"/>
      <c r="B50" s="57"/>
      <c r="C50" s="57"/>
      <c r="D50" s="57"/>
      <c r="E50" s="57"/>
      <c r="F50" s="58"/>
      <c r="G50" s="58"/>
      <c r="H50" s="58"/>
      <c r="I50" s="59"/>
      <c r="J50" s="60"/>
      <c r="K50" s="60"/>
      <c r="L50" s="60"/>
      <c r="M50" s="60"/>
      <c r="N50" s="61"/>
      <c r="O50" s="61"/>
      <c r="P50" s="58"/>
      <c r="Q50" s="58"/>
      <c r="R50" s="58"/>
    </row>
    <row r="51" spans="1:18" s="62" customFormat="1" ht="19.5" x14ac:dyDescent="0.35">
      <c r="A51" s="11"/>
      <c r="B51" s="57"/>
      <c r="C51" s="57"/>
      <c r="D51" s="57"/>
      <c r="E51" s="57"/>
      <c r="F51" s="63"/>
      <c r="G51" s="63"/>
      <c r="H51" s="63"/>
      <c r="I51" s="64"/>
      <c r="J51" s="65"/>
      <c r="K51" s="65"/>
      <c r="L51" s="65"/>
      <c r="N51" s="65"/>
      <c r="O51" s="61"/>
      <c r="P51" s="66"/>
      <c r="Q51" s="66"/>
      <c r="R51" s="63"/>
    </row>
    <row r="52" spans="1:18" s="72" customFormat="1" ht="18" x14ac:dyDescent="0.3">
      <c r="A52" s="67"/>
      <c r="B52" s="3"/>
      <c r="C52" s="3"/>
      <c r="D52" s="3"/>
      <c r="E52" s="3"/>
      <c r="F52" s="68"/>
      <c r="G52" s="68"/>
      <c r="H52" s="68"/>
      <c r="I52" s="69"/>
      <c r="J52" s="70"/>
      <c r="K52" s="70"/>
      <c r="L52" s="70"/>
      <c r="M52" s="70"/>
      <c r="N52" s="70"/>
      <c r="O52" s="71"/>
      <c r="P52" s="70"/>
      <c r="Q52" s="70"/>
      <c r="R52" s="68"/>
    </row>
    <row r="53" spans="1:18" s="77" customFormat="1" x14ac:dyDescent="0.3">
      <c r="A53" s="11"/>
      <c r="B53" s="73"/>
      <c r="C53" s="73"/>
      <c r="D53" s="73"/>
      <c r="E53" s="73"/>
      <c r="F53" s="74"/>
      <c r="G53" s="74"/>
      <c r="H53" s="74"/>
      <c r="I53" s="75"/>
      <c r="J53" s="76"/>
      <c r="K53" s="76"/>
      <c r="L53" s="76"/>
      <c r="M53" s="76"/>
      <c r="N53" s="76"/>
      <c r="O53" s="5"/>
      <c r="P53" s="76"/>
      <c r="Q53" s="76"/>
      <c r="R53" s="74"/>
    </row>
    <row r="54" spans="1:18" s="77" customFormat="1" x14ac:dyDescent="0.3">
      <c r="A54" s="11"/>
      <c r="B54" s="73"/>
      <c r="C54" s="73"/>
      <c r="D54" s="73"/>
      <c r="E54" s="73"/>
      <c r="F54" s="74"/>
      <c r="G54" s="74"/>
      <c r="H54" s="74"/>
      <c r="I54" s="75"/>
      <c r="J54" s="75"/>
      <c r="K54" s="75"/>
      <c r="L54" s="75"/>
      <c r="M54" s="75"/>
      <c r="N54" s="5"/>
      <c r="O54" s="5"/>
      <c r="P54" s="78"/>
      <c r="Q54" s="78"/>
      <c r="R54" s="74"/>
    </row>
    <row r="55" spans="1:18" s="77" customFormat="1" x14ac:dyDescent="0.3">
      <c r="A55" s="11"/>
      <c r="B55" s="73"/>
      <c r="C55" s="73"/>
      <c r="D55" s="73"/>
      <c r="E55" s="73"/>
      <c r="F55" s="74"/>
      <c r="G55" s="74"/>
      <c r="H55" s="74"/>
      <c r="I55" s="75"/>
      <c r="J55" s="75"/>
      <c r="K55" s="75"/>
      <c r="L55" s="75"/>
      <c r="M55" s="75"/>
      <c r="N55" s="5"/>
      <c r="O55" s="5"/>
      <c r="P55" s="78"/>
      <c r="Q55" s="78"/>
      <c r="R55" s="74"/>
    </row>
    <row r="56" spans="1:18" s="77" customFormat="1" x14ac:dyDescent="0.3">
      <c r="A56" s="11"/>
      <c r="B56" s="73"/>
      <c r="C56" s="73"/>
      <c r="D56" s="73"/>
      <c r="E56" s="73"/>
      <c r="F56" s="74"/>
      <c r="G56" s="74"/>
      <c r="H56" s="74"/>
      <c r="I56" s="75"/>
      <c r="J56" s="79"/>
      <c r="K56" s="79"/>
      <c r="L56" s="79"/>
      <c r="M56" s="79"/>
      <c r="N56" s="79"/>
      <c r="O56" s="5"/>
      <c r="P56" s="78"/>
      <c r="Q56" s="78"/>
      <c r="R56" s="74"/>
    </row>
    <row r="57" spans="1:18" x14ac:dyDescent="0.3">
      <c r="P57" s="78"/>
      <c r="Q57" s="78"/>
    </row>
    <row r="58" spans="1:18" x14ac:dyDescent="0.3">
      <c r="P58" s="78"/>
      <c r="Q58" s="78"/>
    </row>
    <row r="59" spans="1:18" x14ac:dyDescent="0.3">
      <c r="P59" s="80"/>
      <c r="Q59" s="80"/>
    </row>
  </sheetData>
  <mergeCells count="28">
    <mergeCell ref="J52:N52"/>
    <mergeCell ref="P52:Q52"/>
    <mergeCell ref="J53:N53"/>
    <mergeCell ref="P53:Q53"/>
    <mergeCell ref="J56:N56"/>
    <mergeCell ref="P59:Q59"/>
    <mergeCell ref="I7:I8"/>
    <mergeCell ref="J7:L7"/>
    <mergeCell ref="M7:O7"/>
    <mergeCell ref="P7:P8"/>
    <mergeCell ref="Q7:R7"/>
    <mergeCell ref="P51:Q51"/>
    <mergeCell ref="A6:A8"/>
    <mergeCell ref="B6:B8"/>
    <mergeCell ref="C6:E6"/>
    <mergeCell ref="F6:H6"/>
    <mergeCell ref="I6:O6"/>
    <mergeCell ref="P6:R6"/>
    <mergeCell ref="C7:C8"/>
    <mergeCell ref="D7:E7"/>
    <mergeCell ref="F7:F8"/>
    <mergeCell ref="G7:H7"/>
    <mergeCell ref="A1:F1"/>
    <mergeCell ref="L1:R1"/>
    <mergeCell ref="A2:F2"/>
    <mergeCell ref="A3:R3"/>
    <mergeCell ref="A4:R4"/>
    <mergeCell ref="O5:R5"/>
  </mergeCells>
  <pageMargins left="0.7" right="0.24" top="0.17" bottom="0" header="0.17" footer="0.17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68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AutoBVT</cp:lastModifiedBy>
  <dcterms:created xsi:type="dcterms:W3CDTF">2020-03-05T07:04:25Z</dcterms:created>
  <dcterms:modified xsi:type="dcterms:W3CDTF">2020-03-05T07:04:38Z</dcterms:modified>
</cp:coreProperties>
</file>